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35" firstSheet="2" activeTab="7"/>
  </bookViews>
  <sheets>
    <sheet name="Bieu 01 (2020)" sheetId="25" state="hidden" r:id="rId1"/>
    <sheet name="PC Du toan 2020 " sheetId="26" state="hidden" r:id="rId2"/>
    <sheet name="DM" sheetId="10" r:id="rId3"/>
    <sheet name="BS 01" sheetId="1" r:id="rId4"/>
    <sheet name="BS 02" sheetId="9" r:id="rId5"/>
    <sheet name="BS 03" sheetId="8" r:id="rId6"/>
    <sheet name="BS 04" sheetId="7" r:id="rId7"/>
    <sheet name="BS 5" sheetId="6" r:id="rId8"/>
    <sheet name="PB 05(luu)" sheetId="12" state="hidden" r:id="rId9"/>
    <sheet name="PB 05(luu2)" sheetId="16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051">#N/A</definedName>
    <definedName name="\0061">#N/A</definedName>
    <definedName name="\0061a">#N/A</definedName>
    <definedName name="\0062a">#N/A</definedName>
    <definedName name="\0062b">#N/A</definedName>
    <definedName name="\0062c">#N/A</definedName>
    <definedName name="\0063">#N/A</definedName>
    <definedName name="\0063a">#N/A</definedName>
    <definedName name="\0064">#N/A</definedName>
    <definedName name="\0081">#N/A</definedName>
    <definedName name="\0082">#N/A</definedName>
    <definedName name="\010">#N/A</definedName>
    <definedName name="\4001a">#N/A</definedName>
    <definedName name="\4001b">#N/A</definedName>
    <definedName name="\4002a">#N/A</definedName>
    <definedName name="\4002b">#N/A</definedName>
    <definedName name="\4003a">#N/A</definedName>
    <definedName name="\4003b">#N/A</definedName>
    <definedName name="\4004">#N/A</definedName>
    <definedName name="\4005">#N/A</definedName>
    <definedName name="\4006">#N/A</definedName>
    <definedName name="\4007">#N/A</definedName>
    <definedName name="\4013">#N/A</definedName>
    <definedName name="\4041">#N/A</definedName>
    <definedName name="\4042">#N/A</definedName>
    <definedName name="\4043">#N/A</definedName>
    <definedName name="\4044">#N/A</definedName>
    <definedName name="\4051">#N/A</definedName>
    <definedName name="\4052">#N/A</definedName>
    <definedName name="\4053">#N/A</definedName>
    <definedName name="\4054">#N/A</definedName>
    <definedName name="\4055">#N/A</definedName>
    <definedName name="\4056">#N/A</definedName>
    <definedName name="\4057">#N/A</definedName>
    <definedName name="\4061">#N/A</definedName>
    <definedName name="\4062">#N/A</definedName>
    <definedName name="\4063">#N/A</definedName>
    <definedName name="\4064">#N/A</definedName>
    <definedName name="\4065">#N/A</definedName>
    <definedName name="\4066">#N/A</definedName>
    <definedName name="\4071">#N/A</definedName>
    <definedName name="\4072">#N/A</definedName>
    <definedName name="\4073">#N/A</definedName>
    <definedName name="\4074">#N/A</definedName>
    <definedName name="\4075">#N/A</definedName>
    <definedName name="\4076">#N/A</definedName>
    <definedName name="\5001">#N/A</definedName>
    <definedName name="\50010a">#N/A</definedName>
    <definedName name="\50010b">#N/A</definedName>
    <definedName name="\50011a">#N/A</definedName>
    <definedName name="\50011b">#N/A</definedName>
    <definedName name="\50011c">#N/A</definedName>
    <definedName name="\5002">#N/A</definedName>
    <definedName name="\5003a">#N/A</definedName>
    <definedName name="\5003b">#N/A</definedName>
    <definedName name="\5004a">#N/A</definedName>
    <definedName name="\5004b">#N/A</definedName>
    <definedName name="\5004c">#N/A</definedName>
    <definedName name="\5004d">#N/A</definedName>
    <definedName name="\5004e">#N/A</definedName>
    <definedName name="\5004f">#N/A</definedName>
    <definedName name="\5004g">#N/A</definedName>
    <definedName name="\5005a">#N/A</definedName>
    <definedName name="\5005b">#N/A</definedName>
    <definedName name="\5005c">#N/A</definedName>
    <definedName name="\5006">#N/A</definedName>
    <definedName name="\5007">#N/A</definedName>
    <definedName name="\5008a">#N/A</definedName>
    <definedName name="\5008b">#N/A</definedName>
    <definedName name="\5009">#N/A</definedName>
    <definedName name="\5021">#N/A</definedName>
    <definedName name="\5022">#N/A</definedName>
    <definedName name="\5023">#N/A</definedName>
    <definedName name="\5041">#N/A</definedName>
    <definedName name="\5045">#N/A</definedName>
    <definedName name="\505">#N/A</definedName>
    <definedName name="\506">#N/A</definedName>
    <definedName name="\5081">#N/A</definedName>
    <definedName name="\5082">#N/A</definedName>
    <definedName name="\6001a">#N/A</definedName>
    <definedName name="\6001b">#N/A</definedName>
    <definedName name="\6001c">#N/A</definedName>
    <definedName name="\6002">#N/A</definedName>
    <definedName name="\6003">#N/A</definedName>
    <definedName name="\6004">#N/A</definedName>
    <definedName name="\6012">#N/A</definedName>
    <definedName name="\6021">#N/A</definedName>
    <definedName name="\6051">#N/A</definedName>
    <definedName name="\6052">#N/A</definedName>
    <definedName name="\6053">#N/A</definedName>
    <definedName name="\6055">#N/A</definedName>
    <definedName name="\6061">#N/A</definedName>
    <definedName name="\6101">#N/A</definedName>
    <definedName name="\6102">#N/A</definedName>
    <definedName name="\6121">#N/A</definedName>
    <definedName name="\6122">#N/A</definedName>
    <definedName name="\6123">#N/A</definedName>
    <definedName name="\6125">#N/A</definedName>
    <definedName name="_______a129" hidden="1">{"Offgrid",#N/A,FALSE,"OFFGRID";"Region",#N/A,FALSE,"REGION";"Offgrid -2",#N/A,FALSE,"OFFGRID";"WTP",#N/A,FALSE,"WTP";"WTP -2",#N/A,FALSE,"WTP";"Project",#N/A,FALSE,"PROJECT";"Summary -2",#N/A,FALSE,"SUMMARY"}</definedName>
    <definedName name="_______a130" hidden="1">{"Offgrid",#N/A,FALSE,"OFFGRID";"Region",#N/A,FALSE,"REGION";"Offgrid -2",#N/A,FALSE,"OFFGRID";"WTP",#N/A,FALSE,"WTP";"WTP -2",#N/A,FALSE,"WTP";"Project",#N/A,FALSE,"PROJECT";"Summary -2",#N/A,FALSE,"SUMMARY"}</definedName>
    <definedName name="______Goi8" hidden="1">{"'Sheet1'!$L$16"}</definedName>
    <definedName name="______PA3" hidden="1">{"'Sheet1'!$L$16"}</definedName>
    <definedName name="_____a129" hidden="1">{"Offgrid",#N/A,FALSE,"OFFGRID";"Region",#N/A,FALSE,"REGION";"Offgrid -2",#N/A,FALSE,"OFFGRID";"WTP",#N/A,FALSE,"WTP";"WTP -2",#N/A,FALSE,"WTP";"Project",#N/A,FALSE,"PROJECT";"Summary -2",#N/A,FALSE,"SUMMARY"}</definedName>
    <definedName name="_____a130" hidden="1">{"Offgrid",#N/A,FALSE,"OFFGRID";"Region",#N/A,FALSE,"REGION";"Offgrid -2",#N/A,FALSE,"OFFGRID";"WTP",#N/A,FALSE,"WTP";"WTP -2",#N/A,FALSE,"WTP";"Project",#N/A,FALSE,"PROJECT";"Summary -2",#N/A,FALSE,"SUMMARY"}</definedName>
    <definedName name="_____Goi8" hidden="1">{"'Sheet1'!$L$16"}</definedName>
    <definedName name="_____PA3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Goi8" hidden="1">{"'Sheet1'!$L$16"}</definedName>
    <definedName name="____PA3" hidden="1">{"'Sheet1'!$L$16"}</definedName>
    <definedName name="___a1" hidden="1">{"'Sheet1'!$L$16"}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Cty501" hidden="1">{"'Sheet1'!$L$16"}</definedName>
    <definedName name="___d1500" hidden="1">{"'Sheet1'!$L$16"}</definedName>
    <definedName name="___Goi8" hidden="1">{"'Sheet1'!$L$16"}</definedName>
    <definedName name="___h1" hidden="1">{"'Sheet1'!$L$16"}</definedName>
    <definedName name="___h10" hidden="1">{#N/A,#N/A,FALSE,"Chi tiÆt"}</definedName>
    <definedName name="___h2" hidden="1">{"'Sheet1'!$L$16"}</definedName>
    <definedName name="___h3" hidden="1">{"'Sheet1'!$L$16"}</definedName>
    <definedName name="___h5" hidden="1">{"'Sheet1'!$L$16"}</definedName>
    <definedName name="___h6" hidden="1">{"'Sheet1'!$L$16"}</definedName>
    <definedName name="___h7" hidden="1">{"'Sheet1'!$L$16"}</definedName>
    <definedName name="___h8" hidden="1">{"'Sheet1'!$L$16"}</definedName>
    <definedName name="___h9" hidden="1">{"'Sheet1'!$L$16"}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Lan1" hidden="1">{"'Sheet1'!$L$16"}</definedName>
    <definedName name="___LAN3" hidden="1">{"'Sheet1'!$L$16"}</definedName>
    <definedName name="___lk2" hidden="1">{"'Sheet1'!$L$16"}</definedName>
    <definedName name="___M2" hidden="1">{"'Sheet1'!$L$16"}</definedName>
    <definedName name="___m4" hidden="1">{"'Sheet1'!$L$16"}</definedName>
    <definedName name="___PA3" hidden="1">{"'Sheet1'!$L$16"}</definedName>
    <definedName name="___tt3" hidden="1">{"'Sheet1'!$L$16"}</definedName>
    <definedName name="___VLP2" hidden="1">{"'Sheet1'!$L$16"}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bac3">#N/A</definedName>
    <definedName name="__Cty501" hidden="1">{"'Sheet1'!$L$16"}</definedName>
    <definedName name="__d1500" hidden="1">{"'Sheet1'!$L$16"}</definedName>
    <definedName name="__D2">[1]SL!$E$5</definedName>
    <definedName name="__DT12" hidden="1">{"'Sheet1'!$L$16"}</definedName>
    <definedName name="__Goi8" hidden="1">{"'Sheet1'!$L$16"}</definedName>
    <definedName name="__h1" hidden="1">{"'Sheet1'!$L$16"}</definedName>
    <definedName name="__h10" hidden="1">{#N/A,#N/A,FALSE,"Chi tiÆt"}</definedName>
    <definedName name="__h2" hidden="1">{"'Sheet1'!$L$16"}</definedName>
    <definedName name="__h3" hidden="1">{"'Sheet1'!$L$16"}</definedName>
    <definedName name="__h5" hidden="1">{"'Sheet1'!$L$16"}</definedName>
    <definedName name="__h6" hidden="1">{"'Sheet1'!$L$16"}</definedName>
    <definedName name="__h7" hidden="1">{"'Sheet1'!$L$16"}</definedName>
    <definedName name="__h8" hidden="1">{"'Sheet1'!$L$16"}</definedName>
    <definedName name="__h9" hidden="1">{"'Sheet1'!$L$16"}</definedName>
    <definedName name="__hsm2">1.1289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IntlFixup" hidden="1">TRUE</definedName>
    <definedName name="__Lan1" hidden="1">{"'Sheet1'!$L$16"}</definedName>
    <definedName name="__LAN3" hidden="1">{"'Sheet1'!$L$16"}</definedName>
    <definedName name="__lk2" hidden="1">{"'Sheet1'!$L$16"}</definedName>
    <definedName name="__M2" hidden="1">{"'Sheet1'!$L$16"}</definedName>
    <definedName name="__m4" hidden="1">{"'Sheet1'!$L$16"}</definedName>
    <definedName name="__PA3" hidden="1">{"'Sheet1'!$L$16"}</definedName>
    <definedName name="__s6">{"ÿÿÿÿÿ"}</definedName>
    <definedName name="__tt3" hidden="1">{"'Sheet1'!$L$16"}</definedName>
    <definedName name="__VLP2" hidden="1">{"'Sheet1'!$L$16"}</definedName>
    <definedName name="_01_11_2001">#N/A</definedName>
    <definedName name="_1000A01">#N/A</definedName>
    <definedName name="_40x4">5100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c4">#N/A</definedName>
    <definedName name="_bac5">#N/A</definedName>
    <definedName name="_ben10">#N/A</definedName>
    <definedName name="_ben12">#N/A</definedName>
    <definedName name="_Builtin155" hidden="1">#N/A</definedName>
    <definedName name="_cau10">#N/A</definedName>
    <definedName name="_cau16">'[2]R&amp;P'!$G$225</definedName>
    <definedName name="_cau25">'[2]R&amp;P'!$G$226</definedName>
    <definedName name="_cau40">'[2]R&amp;P'!$G$227</definedName>
    <definedName name="_cau50">'[2]R&amp;P'!$G$228</definedName>
    <definedName name="_cau60">#N/A</definedName>
    <definedName name="_cau63">#N/A</definedName>
    <definedName name="_cau7">#N/A</definedName>
    <definedName name="_ckn12">#N/A</definedName>
    <definedName name="_Cty501" hidden="1">{"'Sheet1'!$L$16"}</definedName>
    <definedName name="_D1">[1]SL!$E$5</definedName>
    <definedName name="_d1500" hidden="1">{"'Sheet1'!$L$16"}</definedName>
    <definedName name="_xlnm._FilterDatabase" localSheetId="1" hidden="1">'PC Du toan 2020 '!$A$8:$Q$1167</definedName>
    <definedName name="_xlnm._FilterDatabase" hidden="1">#REF!</definedName>
    <definedName name="_g1">#N/A</definedName>
    <definedName name="_G15">[3]XL4Poppy!$C$4</definedName>
    <definedName name="_g2">#N/A</definedName>
    <definedName name="_Goi8" hidden="1">{"'Sheet1'!$L$16"}</definedName>
    <definedName name="_h1" hidden="1">{"'Sheet1'!$L$16"}</definedName>
    <definedName name="_h10" hidden="1">{#N/A,#N/A,FALSE,"Chi tiÆt"}</definedName>
    <definedName name="_h2" hidden="1">{"'Sheet1'!$L$16"}</definedName>
    <definedName name="_h3" hidden="1">{"'Sheet1'!$L$16"}</definedName>
    <definedName name="_h5" hidden="1">{"'Sheet1'!$L$16"}</definedName>
    <definedName name="_h6" hidden="1">{"'Sheet1'!$L$16"}</definedName>
    <definedName name="_h7" hidden="1">{"'Sheet1'!$L$16"}</definedName>
    <definedName name="_h8" hidden="1">{"'Sheet1'!$L$16"}</definedName>
    <definedName name="_h9" hidden="1">{"'Sheet1'!$L$16"}</definedName>
    <definedName name="_han23">#N/A</definedName>
    <definedName name="_hh1">[4]XL4Poppy!$C$9</definedName>
    <definedName name="_hh2">[4]XL4Poppy!$A$15</definedName>
    <definedName name="_hh3">[4]XL4Poppy!$C$27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n12">#N/A</definedName>
    <definedName name="_L1">[5]XL4Poppy!$C$4</definedName>
    <definedName name="_L6">[6]XL4Poppy!$C$31</definedName>
    <definedName name="_Lan1" hidden="1">{"'Sheet1'!$L$16"}</definedName>
    <definedName name="_LAN3" hidden="1">{"'Sheet1'!$L$16"}</definedName>
    <definedName name="_lk2" hidden="1">{"'Sheet1'!$L$16"}</definedName>
    <definedName name="_lu8">#N/A</definedName>
    <definedName name="_M1">[5]XL4Poppy!$C$4</definedName>
    <definedName name="_M2" hidden="1">{"'Sheet1'!$L$16"}</definedName>
    <definedName name="_m4" hidden="1">{"'Sheet1'!$L$16"}</definedName>
    <definedName name="_mix6">'[2]R&amp;P'!$G$207</definedName>
    <definedName name="_Order1" hidden="1">255</definedName>
    <definedName name="_Order2" hidden="1">255</definedName>
    <definedName name="_oto12">'[2]R&amp;P'!$G$198</definedName>
    <definedName name="_oto5">#N/A</definedName>
    <definedName name="_oto7">#N/A</definedName>
    <definedName name="_PA3" hidden="1">{"'Sheet1'!$L$16"}</definedName>
    <definedName name="_R">#N/A</definedName>
    <definedName name="_rai100">#N/A</definedName>
    <definedName name="_rai20">#N/A</definedName>
    <definedName name="_s6">{"ÿÿÿÿÿ"}</definedName>
    <definedName name="_san108">'[2]R&amp;P'!$G$160</definedName>
    <definedName name="_sl2">#N/A</definedName>
    <definedName name="_toi3">#N/A</definedName>
    <definedName name="_toi5">#N/A</definedName>
    <definedName name="_tt3" hidden="1">{"'Sheet1'!$L$16"}</definedName>
    <definedName name="_ui108">'[2]R&amp;P'!$G$146</definedName>
    <definedName name="_ui140">#N/A</definedName>
    <definedName name="_ui180">'[2]R&amp;P'!$G$150</definedName>
    <definedName name="_VLP2" hidden="1">{"'Sheet1'!$L$16"}</definedName>
    <definedName name="_xm40">'[2]R&amp;P'!$G$27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9_xoa" hidden="1">{"Offgrid",#N/A,FALSE,"OFFGRID";"Region",#N/A,FALSE,"REGION";"Offgrid -2",#N/A,FALSE,"OFFGRID";"WTP",#N/A,FALSE,"WTP";"WTP -2",#N/A,FALSE,"WTP";"Project",#N/A,FALSE,"PROJECT";"Summary -2",#N/A,FALSE,"SUMMARY"}</definedName>
    <definedName name="a129_xoaxoa" hidden="1">{"Offgrid",#N/A,FALSE,"OFFGRID";"Region",#N/A,FALSE,"REGION";"Offgrid -2",#N/A,FALSE,"OFFGRID";"WTP",#N/A,FALSE,"WTP";"WTP -2",#N/A,FALSE,"WTP";"Project",#N/A,FALSE,"PROJECT";"Summary -2",#N/A,FALSE,"SUMMARY"}</definedName>
    <definedName name="a130_xoa" hidden="1">{"Offgrid",#N/A,FALSE,"OFFGRID";"Region",#N/A,FALSE,"REGION";"Offgrid -2",#N/A,FALSE,"OFFGRID";"WTP",#N/A,FALSE,"WTP";"WTP -2",#N/A,FALSE,"WTP";"Project",#N/A,FALSE,"PROJECT";"Summary -2",#N/A,FALSE,"SUMMARY"}</definedName>
    <definedName name="a130_xoaxoa" hidden="1">{"Offgrid",#N/A,FALSE,"OFFGRID";"Region",#N/A,FALSE,"REGION";"Offgrid -2",#N/A,FALSE,"OFFGRID";"WTP",#N/A,FALSE,"WTP";"WTP -2",#N/A,FALSE,"WTP";"Project",#N/A,FALSE,"PROJECT";"Summary -2",#N/A,FALSE,"SUMMARY"}</definedName>
    <definedName name="AccessDatabase" hidden="1">"C:\My Documents\LeBinh\Xls\VP Cong ty\FORM.mdb"</definedName>
    <definedName name="add">[2]Names!$D$6</definedName>
    <definedName name="afdf" hidden="1">{"'Sheet1'!$L$16"}</definedName>
    <definedName name="ALPIN">#N/A</definedName>
    <definedName name="ALPJYOU">#N/A</definedName>
    <definedName name="ALPTOI">#N/A</definedName>
    <definedName name="anscount" hidden="1">1</definedName>
    <definedName name="AS2DocOpenMode" hidden="1">"AS2DocumentEdit"</definedName>
    <definedName name="bac2.5">#N/A</definedName>
    <definedName name="bac3.5">#N/A</definedName>
    <definedName name="bac4.5">#N/A</definedName>
    <definedName name="banQL" hidden="1">{"'Sheet1'!$L$16"}</definedName>
    <definedName name="BCBo" hidden="1">{"'Sheet1'!$L$16"}</definedName>
    <definedName name="bdd">1.5</definedName>
    <definedName name="Bgiang" hidden="1">{"'Sheet1'!$L$16"}</definedName>
    <definedName name="BHDB" hidden="1">{"'Sheet1'!$L$16"}</definedName>
    <definedName name="biencn1200x1000">'[2]R&amp;P'!$G$106</definedName>
    <definedName name="biencn1600x1000">'[2]R&amp;P'!$G$107</definedName>
    <definedName name="biencn400x400">'[2]R&amp;P'!$G$104</definedName>
    <definedName name="biencn800x600">'[2]R&amp;P'!$G$105</definedName>
    <definedName name="bientamgiac900">'[2]R&amp;P'!$G$103</definedName>
    <definedName name="bientron900">'[2]R&amp;P'!$G$102</definedName>
    <definedName name="binh" hidden="1">{"'Sheet1'!$L$16"}</definedName>
    <definedName name="bombt50">'[2]R&amp;P'!$G$271</definedName>
    <definedName name="bombt60">'[2]R&amp;P'!$G$272</definedName>
    <definedName name="bomnuoc">#N/A</definedName>
    <definedName name="bomnuoc20cv">#N/A</definedName>
    <definedName name="bomnuoc20kw">'[2]R&amp;P'!$G$305</definedName>
    <definedName name="bomvua">#N/A</definedName>
    <definedName name="bomvua1.5">'[2]R&amp;P'!$G$277</definedName>
    <definedName name="btkn">#N/A</definedName>
    <definedName name="btl" hidden="1">{"'Sheet1'!$L$16"}</definedName>
    <definedName name="btm">#N/A</definedName>
    <definedName name="BTRAM">#REF!</definedName>
    <definedName name="bua1.2">'[2]R&amp;P'!$G$371</definedName>
    <definedName name="bua1.8">'[2]R&amp;P'!$G$372</definedName>
    <definedName name="bua3.5">#N/A</definedName>
    <definedName name="buacan">#N/A</definedName>
    <definedName name="buarung">#N/A</definedName>
    <definedName name="buarung170">'[2]R&amp;P'!$G$378</definedName>
    <definedName name="bùc">{"Book1","Dt tonghop.xls"}</definedName>
    <definedName name="Bulongma">8700</definedName>
    <definedName name="Button_1">"FORM_Bao_cao_cong_no_List"</definedName>
    <definedName name="CACAU">298161</definedName>
    <definedName name="capdul">'[2]R&amp;P'!$G$54</definedName>
    <definedName name="casing">#N/A</definedName>
    <definedName name="catcap">'[2]R&amp;P'!$G$355</definedName>
    <definedName name="catdap">#N/A</definedName>
    <definedName name="CATIN">#N/A</definedName>
    <definedName name="CATJYOU">#N/A</definedName>
    <definedName name="catong">#N/A</definedName>
    <definedName name="CATREC">#N/A</definedName>
    <definedName name="CATSYU">#N/A</definedName>
    <definedName name="catthep">#N/A</definedName>
    <definedName name="catuon">#N/A</definedName>
    <definedName name="caunoi30">'[2]R&amp;P'!$G$232</definedName>
    <definedName name="cayxoi108">#N/A</definedName>
    <definedName name="cayxoi110">#N/A</definedName>
    <definedName name="cayxoi75">#N/A</definedName>
    <definedName name="ccc" hidden="1">{"'Sheet1'!$L$16"}</definedName>
    <definedName name="CCDohutam1" hidden="1">{"'Sheet1'!$L$16"}</definedName>
    <definedName name="chilk" hidden="1">{"'Sheet1'!$L$16"}</definedName>
    <definedName name="chl" hidden="1">{"'Sheet1'!$L$16"}</definedName>
    <definedName name="choiquet">#N/A</definedName>
    <definedName name="chung">66</definedName>
    <definedName name="chuyen" hidden="1">{"'Sheet1'!$L$16"}</definedName>
    <definedName name="ckn">#N/A</definedName>
    <definedName name="ckna">#N/A</definedName>
    <definedName name="CLVC3">0.1</definedName>
    <definedName name="coctram6m">'[2]R&amp;P'!$G$90</definedName>
    <definedName name="cocvt">#N/A</definedName>
    <definedName name="Combined_A">#N/A</definedName>
    <definedName name="Combined_B">#N/A</definedName>
    <definedName name="cong">#N/A</definedName>
    <definedName name="CONGPA1" hidden="1">{"'Sheet1'!$L$16"}</definedName>
    <definedName name="cotbienbao">'[2]R&amp;P'!$G$100</definedName>
    <definedName name="Cotsatma">9726</definedName>
    <definedName name="Cotthepma">9726</definedName>
    <definedName name="ct" hidden="1">{"'Sheet1'!$L$16"}</definedName>
    <definedName name="CTCT1" hidden="1">{"'Sheet1'!$L$16"}</definedName>
    <definedName name="ctieu" hidden="1">{"'Sheet1'!$L$16"}</definedName>
    <definedName name="CTY_TNHH_SX_TM__NHÖ_QUYEÀN">#N/A</definedName>
    <definedName name="cuaong">#N/A</definedName>
    <definedName name="cuonong">#N/A</definedName>
    <definedName name="cutback">'[2]R&amp;P'!$G$24</definedName>
    <definedName name="Ð">#N/A</definedName>
    <definedName name="da1x0.5">#N/A</definedName>
    <definedName name="da1x1">'[2]R&amp;P'!$G$39</definedName>
    <definedName name="dacat">#N/A</definedName>
    <definedName name="damban1">#N/A</definedName>
    <definedName name="damban1kw">'[2]R&amp;P'!$G$281</definedName>
    <definedName name="damcoc60">'[2]R&amp;P'!$G$164</definedName>
    <definedName name="damcoc80">'[2]R&amp;P'!$G$165</definedName>
    <definedName name="damdui1.5">'[2]R&amp;P'!$G$286</definedName>
    <definedName name="dao0.4">#N/A</definedName>
    <definedName name="dao0.6">#N/A</definedName>
    <definedName name="dao0.65">'[2]R&amp;P'!$G$124</definedName>
    <definedName name="dao0.8">#N/A</definedName>
    <definedName name="dao1.0">'[2]R&amp;P'!$G$125</definedName>
    <definedName name="dao1.2">#N/A</definedName>
    <definedName name="dao1.25">#N/A</definedName>
    <definedName name="_xlnm.Database">#REF!</definedName>
    <definedName name="daychay">#N/A</definedName>
    <definedName name="DCL_22">12117600</definedName>
    <definedName name="DCL_35">25490000</definedName>
    <definedName name="dđ" hidden="1">{"'Sheet1'!$L$16"}</definedName>
    <definedName name="ddd" hidden="1">{"'Sheet1'!$L$16"}</definedName>
    <definedName name="dec" hidden="1">{"Offgrid",#N/A,FALSE,"OFFGRID";"Region",#N/A,FALSE,"REGION";"Offgrid -2",#N/A,FALSE,"OFFGRID";"WTP",#N/A,FALSE,"WTP";"WTP -2",#N/A,FALSE,"WTP";"Project",#N/A,FALSE,"PROJECT";"Summary -2",#N/A,FALSE,"SUMMARY"}</definedName>
    <definedName name="Delta">#N/A</definedName>
    <definedName name="DenDK" hidden="1">{"'Sheet1'!$L$16"}</definedName>
    <definedName name="DFD" hidden="1">{"'Sheet1'!$L$16"}</definedName>
    <definedName name="dflk">#N/A</definedName>
    <definedName name="DGCT_T.Quy_P.Thuy_Q">#N/A</definedName>
    <definedName name="DGCT_TRAUQUYPHUTHUY_HN">#N/A</definedName>
    <definedName name="dgfg" hidden="1">{"'Sheet1'!$L$16"}</definedName>
    <definedName name="dien" hidden="1">{"'Sheet1'!$L$16"}</definedName>
    <definedName name="dienluc" hidden="1">{#N/A,#N/A,FALSE,"Chi tiÆt"}</definedName>
    <definedName name="dinhkhongphanquang">'[2]R&amp;P'!$G$110</definedName>
    <definedName name="dinhphanquang">'[2]R&amp;P'!$G$109</definedName>
    <definedName name="Document_array">{"Book1"}</definedName>
    <definedName name="Dong_A">#N/A</definedName>
    <definedName name="Dong_B">#N/A</definedName>
    <definedName name="Drop1">"Drop Down 3"</definedName>
    <definedName name="Drop2">#N/A</definedName>
    <definedName name="Drop3">#N/A</definedName>
    <definedName name="drop4">#N/A</definedName>
    <definedName name="dsfsdf" hidden="1">{"'Sheet1'!$L$16"}</definedName>
    <definedName name="dsjk" hidden="1">{"'Sheet1'!$L$16"}</definedName>
    <definedName name="DSTD_Clear">#N/A</definedName>
    <definedName name="dt10.1" hidden="1">{"'Sheet1'!$L$16"}</definedName>
    <definedName name="DT12Dluc" hidden="1">{"'Sheet1'!$L$16"}</definedName>
    <definedName name="DT12HoangThach" hidden="1">{"'Sheet1'!$L$16"}</definedName>
    <definedName name="DT8.1" hidden="1">{"'Sheet1'!$L$16"}</definedName>
    <definedName name="DT8.2" hidden="1">{"'Sheet1'!$L$16"}</definedName>
    <definedName name="dt9.1" hidden="1">{#N/A,#N/A,FALSE,"Chi tiÆt"}</definedName>
    <definedName name="dthft" hidden="1">{"'Sheet1'!$L$16"}</definedName>
    <definedName name="dtoan" hidden="1">{#N/A,#N/A,FALSE,"Chi tiÆt"}</definedName>
    <definedName name="duc" hidden="1">{"'Sheet1'!$L$16"}</definedName>
    <definedName name="DUCANH" hidden="1">{"'Sheet1'!$L$16"}</definedName>
    <definedName name="duccong">#N/A</definedName>
    <definedName name="dungkh" hidden="1">{"'Sheet1'!$L$16"}</definedName>
    <definedName name="epcoc">#N/A</definedName>
    <definedName name="eqtrwy" hidden="1">{"'Sheet1'!$L$16"}</definedName>
    <definedName name="EXC">#N/A</definedName>
    <definedName name="EXCH">#N/A</definedName>
    <definedName name="_xlnm.Extract">#REF!</definedName>
    <definedName name="f82E46">#N/A</definedName>
    <definedName name="fbsdggdsf">{"DZ-TDTB2.XLS","Dcksat.xls"}</definedName>
    <definedName name="fbsggdsf">{"DZ-TDTB2.XLS","Dcksat.xls"}</definedName>
    <definedName name="fff" hidden="1">{"'Sheet1'!$L$16"}</definedName>
    <definedName name="fg" hidden="1">{"'Sheet1'!$L$16"}</definedName>
    <definedName name="fgh" hidden="1">{"'Sheet1'!$L$16"}</definedName>
    <definedName name="FI_12">4820</definedName>
    <definedName name="fkgjk" hidden="1">{"'Sheet1'!$L$16"}</definedName>
    <definedName name="fsdfdsf" hidden="1">{"'Sheet1'!$L$16"}</definedName>
    <definedName name="fsdfsd" hidden="1">{#N/A,#N/A,FALSE,"Chi tiÆt"}</definedName>
    <definedName name="fsf">#N/A</definedName>
    <definedName name="gdhgh" hidden="1">{"'Sheet1'!$L$16"}</definedName>
    <definedName name="Gerät">#N/A</definedName>
    <definedName name="gfg" hidden="1">{"'Sheet1'!$L$16"}</definedName>
    <definedName name="GFJHJ" hidden="1">{"'Sheet1'!$L$16"}</definedName>
    <definedName name="gg" hidden="1">{"'Sheet1'!$L$16"}</definedName>
    <definedName name="ggg" hidden="1">{"'Sheet1'!$L$16"}</definedName>
    <definedName name="ggss" hidden="1">{"'Sheet1'!$L$16"}</definedName>
    <definedName name="gh" hidden="1">{"'Sheet1'!$L$16"}</definedName>
    <definedName name="GHDF" hidden="1">{"'Sheet1'!$L$16"}</definedName>
    <definedName name="ghg" hidden="1">{"'Sheet1'!$L$16"}</definedName>
    <definedName name="ghgh" hidden="1">{"'Sheet1'!$L$16"}</definedName>
    <definedName name="gi">0.4</definedName>
    <definedName name="GIAGIAOVLHT">'[7]Gia giao VL den HT'!$M$49</definedName>
    <definedName name="GIAVL_TRALY">#N/A</definedName>
    <definedName name="GIAVLHT">'[8]Gia VL den HT'!$K$48</definedName>
    <definedName name="giom">#N/A</definedName>
    <definedName name="giomoi">#N/A</definedName>
    <definedName name="gjgh" hidden="1">{"'Sheet1'!$L$16"}</definedName>
    <definedName name="gjh" hidden="1">{"'Sheet1'!$L$16"}</definedName>
    <definedName name="gm">#N/A</definedName>
    <definedName name="govan">'[2]R&amp;P'!$G$86</definedName>
    <definedName name="GVL_LDT">#N/A</definedName>
    <definedName name="h_xoa" hidden="1">{"'Sheet1'!$L$16"}</definedName>
    <definedName name="h_xoa2" hidden="1">{"'Sheet1'!$L$16"}</definedName>
    <definedName name="hai">#N/A</definedName>
    <definedName name="HANG" hidden="1">{#N/A,#N/A,FALSE,"Chi tiÆt"}</definedName>
    <definedName name="HCNA" hidden="1">{"'Sheet1'!$L$16"}</definedName>
    <definedName name="Heä_soá_laép_xaø_H">1.7</definedName>
    <definedName name="Hello">#N/A</definedName>
    <definedName name="hgh" hidden="1">{"'Sheet1'!$L$16"}</definedName>
    <definedName name="HIHIHIHOI" hidden="1">{"'Sheet1'!$L$16"}</definedName>
    <definedName name="HJ" hidden="1">{"'Sheet1'!$L$16"}</definedName>
    <definedName name="hjk" hidden="1">{"'Sheet1'!$L$16"}</definedName>
    <definedName name="HJKL" hidden="1">{"'Sheet1'!$L$16"}</definedName>
    <definedName name="hnhmnm" hidden="1">{"'Sheet1'!$L$16"}</definedName>
    <definedName name="hnm" hidden="1">{"Offgrid",#N/A,FALSE,"OFFGRID";"Region",#N/A,FALSE,"REGION";"Offgrid -2",#N/A,FALSE,"OFFGRID";"WTP",#N/A,FALSE,"WTP";"WTP -2",#N/A,FALSE,"WTP";"Project",#N/A,FALSE,"PROJECT";"Summary -2",#N/A,FALSE,"SUMMARY"}</definedName>
    <definedName name="hoc">55000</definedName>
    <definedName name="hs">3.36</definedName>
    <definedName name="HSCT3">0.1</definedName>
    <definedName name="HSDN">2.5</definedName>
    <definedName name="HSGG">#N/A</definedName>
    <definedName name="HSLXH">1.7</definedName>
    <definedName name="hsm">1.4</definedName>
    <definedName name="hsn">0.5</definedName>
    <definedName name="hsnc_cau">1.626</definedName>
    <definedName name="hsnc_cau2">1.626</definedName>
    <definedName name="hsnc_d">1.6356</definedName>
    <definedName name="hsnc_d2">1.6356</definedName>
    <definedName name="hsvl2">1</definedName>
    <definedName name="HTML_CodePage" hidden="1">950</definedName>
    <definedName name="html_control_xoa2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" hidden="1">{"'Sheet1'!$L$16"}</definedName>
    <definedName name="hung" hidden="1">{"'Sheet1'!$L$16"}</definedName>
    <definedName name="huy_xoa" hidden="1">{"'Sheet1'!$L$16"}</definedName>
    <definedName name="huy_xoa2" hidden="1">{"'Sheet1'!$L$16"}</definedName>
    <definedName name="iÒu_chØnh_theo_TT03">hsm</definedName>
    <definedName name="it" hidden="1">{"'Sheet1'!$L$16"}</definedName>
    <definedName name="JH" hidden="1">{"'Sheet1'!$L$16"}</definedName>
    <definedName name="JHJ" hidden="1">{"'Sheet1'!$L$16"}</definedName>
    <definedName name="jhk" hidden="1">{"'Sheet1'!$L$16"}</definedName>
    <definedName name="jkjhk" hidden="1">{"'Sheet1'!$L$16"}</definedName>
    <definedName name="JKJK" hidden="1">{"'Sheet1'!$L$16"}</definedName>
    <definedName name="JLJKL" hidden="1">{"'Sheet1'!$L$16"}</definedName>
    <definedName name="k_xoa" hidden="1">{"Offgrid",#N/A,FALSE,"OFFGRID";"Region",#N/A,FALSE,"REGION";"Offgrid -2",#N/A,FALSE,"OFFGRID";"WTP",#N/A,FALSE,"WTP";"WTP -2",#N/A,FALSE,"WTP";"Project",#N/A,FALSE,"PROJECT";"Summary -2",#N/A,FALSE,"SUMMARY"}</definedName>
    <definedName name="k_xoa2" hidden="1">{"Offgrid",#N/A,FALSE,"OFFGRID";"Region",#N/A,FALSE,"REGION";"Offgrid -2",#N/A,FALSE,"OFFGRID";"WTP",#N/A,FALSE,"WTP";"WTP -2",#N/A,FALSE,"WTP";"Project",#N/A,FALSE,"PROJECT";"Summary -2",#N/A,FALSE,"SUMMARY"}</definedName>
    <definedName name="khac">2</definedName>
    <definedName name="khoanbt">#N/A</definedName>
    <definedName name="khoand">#N/A</definedName>
    <definedName name="khoanda">#N/A</definedName>
    <definedName name="khoannhoi">'[2]R&amp;P'!$G$385</definedName>
    <definedName name="khoansat">#N/A</definedName>
    <definedName name="khoanthep">#N/A</definedName>
    <definedName name="khoanxd">#N/A</definedName>
    <definedName name="khongtruotgia" hidden="1">{"'Sheet1'!$L$16"}</definedName>
    <definedName name="KhuyenmaiUPS">"AutoShape 264"</definedName>
    <definedName name="kich">#N/A</definedName>
    <definedName name="kich18">#N/A</definedName>
    <definedName name="kich250">'[2]R&amp;P'!$G$244</definedName>
    <definedName name="kich500">'[2]R&amp;P'!$G$248</definedName>
    <definedName name="kip">#N/A</definedName>
    <definedName name="kjk" hidden="1">{"'Sheet1'!$L$16"}</definedName>
    <definedName name="KL" hidden="1">{"'Sheet1'!$L$16"}</definedName>
    <definedName name="kldv">[9]Sheet1!$I$2:$AE$3</definedName>
    <definedName name="KSDA" hidden="1">{"'Sheet1'!$L$16"}</definedName>
    <definedName name="kvl">1.166</definedName>
    <definedName name="L63x6">5800</definedName>
    <definedName name="Lap_dat_td">'[10]M 67'!$A$37:$F$40</definedName>
    <definedName name="LBS_22">107800000</definedName>
    <definedName name="lcc">#N/A</definedName>
    <definedName name="limcount" hidden="1">13</definedName>
    <definedName name="ljkl" hidden="1">{"'Sheet1'!$L$16"}</definedName>
    <definedName name="LK" hidden="1">{"'Sheet1'!$L$16"}</definedName>
    <definedName name="lnm">#N/A</definedName>
    <definedName name="lulop16">'[2]R&amp;P'!$G$167</definedName>
    <definedName name="lulop25">#N/A</definedName>
    <definedName name="luoncap">'[2]R&amp;P'!$G$250</definedName>
    <definedName name="lurung16">'[2]R&amp;P'!$G$172</definedName>
    <definedName name="lurung25">#N/A</definedName>
    <definedName name="luthep10">'[2]R&amp;P'!$G$179</definedName>
    <definedName name="luthep12">#N/A</definedName>
    <definedName name="luthep8.5">#N/A</definedName>
    <definedName name="MaMay_Q">#N/A</definedName>
    <definedName name="Maùy_thi_coâng">"mtc"</definedName>
    <definedName name="mhy" hidden="1">{"'Sheet1'!$L$16"}</definedName>
    <definedName name="miyu" hidden="1">{"'Sheet1'!$L$16"}</definedName>
    <definedName name="mo" hidden="1">{"'Sheet1'!$L$16"}</definedName>
    <definedName name="moi" hidden="1">{"'Sheet1'!$L$16"}</definedName>
    <definedName name="Morning">#N/A</definedName>
    <definedName name="naunhua">#N/A</definedName>
    <definedName name="ncc">1.183</definedName>
    <definedName name="ncd">1.066</definedName>
    <definedName name="Ne" hidden="1">{"'Sheet1'!$L$16"}</definedName>
    <definedName name="nenkhi">#N/A</definedName>
    <definedName name="nenkhi10m3">'[2]R&amp;P'!$G$337</definedName>
    <definedName name="nenkhi1200">'[2]R&amp;P'!$G$338</definedName>
    <definedName name="nenkhi17">#N/A</definedName>
    <definedName name="neo32mm">'[2]R&amp;P'!$G$84</definedName>
    <definedName name="neo4T">#N/A</definedName>
    <definedName name="ngu" hidden="1">{"'Sheet1'!$L$16"}</definedName>
    <definedName name="Nhaân_coâng_baäc_3_0_7__Nhoùm_1">"nc"</definedName>
    <definedName name="Nhan_xet_cua_dai">"Picture 1"</definedName>
    <definedName name="nhfffd">{"DZ-TDTB2.XLS","Dcksat.xls"}</definedName>
    <definedName name="nhm" hidden="1">{"'Sheet1'!$L$16"}</definedName>
    <definedName name="nhutuong">#N/A</definedName>
    <definedName name="nmj" hidden="1">{"'Sheet1'!$L$16"}</definedName>
    <definedName name="nnn" hidden="1">{"'Sheet1'!$L$16"}</definedName>
    <definedName name="No.9" hidden="1">{"'Sheet1'!$L$16"}</definedName>
    <definedName name="o" hidden="1">{"'Sheet1'!$L$16"}</definedName>
    <definedName name="Out">#N/A</definedName>
    <definedName name="PA3.1" hidden="1">{"'Sheet1'!$L$16"}</definedName>
    <definedName name="palang">#N/A</definedName>
    <definedName name="phunson">#N/A</definedName>
    <definedName name="phunvua">#N/A</definedName>
    <definedName name="PL" hidden="1">{"'Sheet1'!$L$16"}</definedName>
    <definedName name="PlucBcaoTD" hidden="1">{"'Sheet1'!$L$16"}</definedName>
    <definedName name="_xlnm.Print_Area">#REF!</definedName>
    <definedName name="_xlnm.Print_Titles" localSheetId="7">'BS 5'!$5:$6</definedName>
    <definedName name="_xlnm.Print_Titles" localSheetId="1">'PC Du toan 2020 '!$6:$7</definedName>
    <definedName name="_xlnm.Print_Titles">#REF!</definedName>
    <definedName name="PtichDTL">#N/A</definedName>
    <definedName name="qtrwey" hidden="1">{"'Sheet1'!$L$16"}</definedName>
    <definedName name="quan.P12" hidden="1">{"'Sheet1'!$L$16"}</definedName>
    <definedName name="quy" hidden="1">{"'Sheet1'!$L$16"}</definedName>
    <definedName name="raiasphalt100">'[2]R&amp;P'!$G$297</definedName>
    <definedName name="raiasphalt65">'[2]R&amp;P'!$G$296</definedName>
    <definedName name="raicp">#N/A</definedName>
    <definedName name="rate">14000</definedName>
    <definedName name="ray">#N/A</definedName>
    <definedName name="raypb43">'[2]R&amp;P'!$G$58</definedName>
    <definedName name="_xlnm.Recorder">#REF!</definedName>
    <definedName name="RECOUT">#N/A</definedName>
    <definedName name="RGHGSD" hidden="1">{"'Sheet1'!$L$16"}</definedName>
    <definedName name="rk">#N/A</definedName>
    <definedName name="rtr" hidden="1">{"'Sheet1'!$L$16"}</definedName>
    <definedName name="salan200">'[2]R&amp;P'!$G$391</definedName>
    <definedName name="salan400">'[2]R&amp;P'!$G$392</definedName>
    <definedName name="sangbentonite">#N/A</definedName>
    <definedName name="SDG" hidden="1">{"'Sheet1'!$L$16"}</definedName>
    <definedName name="sdgfjhfj" hidden="1">{"'Sheet1'!$L$16"}</definedName>
    <definedName name="Seg">#N/A</definedName>
    <definedName name="sencount" hidden="1">13</definedName>
    <definedName name="sf" hidden="1">{"'Sheet1'!$L$16"}</definedName>
    <definedName name="sfsd" hidden="1">{"'Sheet1'!$L$16"}</definedName>
    <definedName name="So_Chu.Drop1">#N/A</definedName>
    <definedName name="So_Chu.Drop3">#N/A</definedName>
    <definedName name="so_chu.So_Xau">#N/A</definedName>
    <definedName name="So_Xau">#N/A</definedName>
    <definedName name="Spanner_Auto_File">"C:\My Documents\tinh cdo.x2a"</definedName>
    <definedName name="SS" hidden="1">{"'Sheet1'!$L$16"}</definedName>
    <definedName name="ST_TH2_131">3</definedName>
    <definedName name="T.3" hidden="1">{"'Sheet1'!$L$16"}</definedName>
    <definedName name="T_Hoanvon">#N/A</definedName>
    <definedName name="tac_gia">"TrÇn §¹i Th¾ng"</definedName>
    <definedName name="Tæng_c_ng_suÊt_hiÖn_t_i">"THOP"</definedName>
    <definedName name="taukeo150">'[2]R&amp;P'!$G$403</definedName>
    <definedName name="TaxTV">10%</definedName>
    <definedName name="TaxXL">5%</definedName>
    <definedName name="tecco" hidden="1">{"'Sheet1'!$L$16"}</definedName>
    <definedName name="tecnuoc5">'[2]R&amp;P'!$G$209</definedName>
    <definedName name="tha" hidden="1">{"'Sheet1'!$L$16"}</definedName>
    <definedName name="Thang1" hidden="1">{"'Sheet1'!$L$16"}</definedName>
    <definedName name="thanh" hidden="1">{"'Sheet1'!$L$16"}</definedName>
    <definedName name="thanhdul">'[2]R&amp;P'!$G$56</definedName>
    <definedName name="thephinhmk">#N/A</definedName>
    <definedName name="thepma">10500</definedName>
    <definedName name="theptron">'[2]R&amp;P'!$G$50</definedName>
    <definedName name="THKS" hidden="1">{"'Sheet1'!$L$16"}</definedName>
    <definedName name="thongso">#N/A</definedName>
    <definedName name="thue">6</definedName>
    <definedName name="thuy" hidden="1">{"'Sheet1'!$L$16"}</definedName>
    <definedName name="Tiepdiama">9500</definedName>
    <definedName name="TKYB">"TKYB"</definedName>
    <definedName name="toi5t">'[2]R&amp;P'!$G$241</definedName>
    <definedName name="tr_">#N/A</definedName>
    <definedName name="tram30">#N/A</definedName>
    <definedName name="tram45">#N/A</definedName>
    <definedName name="tram60">#N/A</definedName>
    <definedName name="tram80">#N/A</definedName>
    <definedName name="trambitum">#N/A</definedName>
    <definedName name="trambt30">'[2]R&amp;P'!$G$263</definedName>
    <definedName name="trambt60">'[2]R&amp;P'!$G$264</definedName>
    <definedName name="tramtronbt30">'[2]R&amp;P'!$G$263</definedName>
    <definedName name="treoducbt">#N/A</definedName>
    <definedName name="tronbentonit">#N/A</definedName>
    <definedName name="tronbentonite">#N/A</definedName>
    <definedName name="tronbt250">'[2]R&amp;P'!$G$253</definedName>
    <definedName name="tronvua250">'[2]R&amp;P'!$G$260</definedName>
    <definedName name="tronvua80">#N/A</definedName>
    <definedName name="trung">{"Thuxm2.xls","Sheet1"}</definedName>
    <definedName name="ttc">1550</definedName>
    <definedName name="ttd">1600</definedName>
    <definedName name="tuyennhanh" hidden="1">{"'Sheet1'!$L$16"}</definedName>
    <definedName name="u">#N/A</definedName>
    <definedName name="uonong">#N/A</definedName>
    <definedName name="V_a_b__t_ng_M200____1x2">#N/A</definedName>
    <definedName name="VAÄT_LIEÄU">"ATRAM"</definedName>
    <definedName name="VATM" hidden="1">{"'Sheet1'!$L$16"}</definedName>
    <definedName name="vc" hidden="1">{"'Sheet1'!$L$16"}</definedName>
    <definedName name="vcbo1" hidden="1">{"'Sheet1'!$L$16"}</definedName>
    <definedName name="VLBS">#N/A</definedName>
    <definedName name="vlct" hidden="1">{"'Sheet1'!$L$16"}</definedName>
    <definedName name="VLP" hidden="1">{"'Sheet1'!$L$16"}</definedName>
    <definedName name="vuabtD">#N/A</definedName>
    <definedName name="vuabtG">#N/A</definedName>
    <definedName name="watertruck">'[2]R&amp;P'!$G$210</definedName>
    <definedName name="wrn.aaa." hidden="1">{#N/A,#N/A,FALSE,"Sheet1";#N/A,#N/A,FALSE,"Sheet1";#N/A,#N/A,FALSE,"Sheet1"}</definedName>
    <definedName name="wrn.chi._.tiÆt." hidden="1">{#N/A,#N/A,FALSE,"Chi tiÆt"}</definedName>
    <definedName name="wrn.cong." hidden="1">{#N/A,#N/A,FALSE,"Sheet1"}</definedName>
    <definedName name="wrn.re_xoa2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.Work._.Report." hidden="1">{"accomplishment",#N/A,FALSE,"Summary Week 3"}</definedName>
    <definedName name="wrn_xoa2" hidden="1">{#N/A,#N/A,FALSE,"Chi tiÆt"}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rnf_xoa2" hidden="1">{"Offgrid",#N/A,FALSE,"OFFGRID";"Region",#N/A,FALSE,"REGION";"Offgrid -2",#N/A,FALSE,"OFFGRID";"WTP",#N/A,FALSE,"WTP";"WTP -2",#N/A,FALSE,"WTP";"Project",#N/A,FALSE,"PROJECT";"Summary -2",#N/A,FALSE,"SUMMARY"}</definedName>
    <definedName name="XBCNCKT">5600</definedName>
    <definedName name="XCCT">0.5</definedName>
    <definedName name="xebt6">#N/A</definedName>
    <definedName name="xelaodam">'[2]R&amp;P'!$G$235</definedName>
    <definedName name="xenhua">#N/A</definedName>
    <definedName name="xethung10t">'[2]R&amp;P'!$G$191</definedName>
    <definedName name="xetreo">'[2]R&amp;P'!$G$274</definedName>
    <definedName name="xetuoinhua">#N/A</definedName>
    <definedName name="xoa1" hidden="1">{"'Sheet1'!$L$16"}</definedName>
    <definedName name="xoa2" hidden="1">{#N/A,#N/A,FALSE,"Chi tiÆt"}</definedName>
    <definedName name="xoa3" hidden="1">{"Offgrid",#N/A,FALSE,"OFFGRID";"Region",#N/A,FALSE,"REGION";"Offgrid -2",#N/A,FALSE,"OFFGRID";"WTP",#N/A,FALSE,"WTP";"WTP -2",#N/A,FALSE,"WTP";"Project",#N/A,FALSE,"PROJECT";"Summary -2",#N/A,FALSE,"SUMMARY"}</definedName>
    <definedName name="xoa4" hidden="1">{"Offgrid",#N/A,FALSE,"OFFGRID";"Region",#N/A,FALSE,"REGION";"Offgrid -2",#N/A,FALSE,"OFFGRID";"WTP",#N/A,FALSE,"WTP";"WTP -2",#N/A,FALSE,"WTP";"Project",#N/A,FALSE,"PROJECT";"Summary -2",#N/A,FALSE,"SUMMARY"}</definedName>
    <definedName name="xoaydap">#N/A</definedName>
    <definedName name="XTKKTTC">7500</definedName>
    <definedName name="xuclat1">'[2]R&amp;P'!$G$138</definedName>
    <definedName name="xuclat2">#N/A</definedName>
    <definedName name="xvxcvxc" hidden="1">{"'Sheet1'!$L$16"}</definedName>
    <definedName name="Yen_A">#N/A</definedName>
    <definedName name="Yen_B">#N/A</definedName>
    <definedName name="yeu" hidden="1">{"'Sheet1'!$L$16"}</definedName>
    <definedName name="yiuti" hidden="1">{"'Sheet1'!$L$16"}</definedName>
    <definedName name="ytri" hidden="1">{"'Sheet1'!$L$16"}</definedName>
    <definedName name="ytru" hidden="1">{"'Sheet1'!$L$16"}</definedName>
    <definedName name="zcg" hidden="1">{"'Sheet1'!$L$16"}</definedName>
    <definedName name="zcgxf" hidden="1">{"'Sheet1'!$L$16"}</definedName>
  </definedNames>
  <calcPr calcId="144525"/>
</workbook>
</file>

<file path=xl/calcChain.xml><?xml version="1.0" encoding="utf-8"?>
<calcChain xmlns="http://schemas.openxmlformats.org/spreadsheetml/2006/main">
  <c r="A6" i="10" l="1"/>
  <c r="K1165" i="26" l="1"/>
  <c r="J1165" i="26"/>
  <c r="H1165" i="26"/>
  <c r="K1164" i="26"/>
  <c r="J1164" i="26"/>
  <c r="I1164" i="26"/>
  <c r="M1164" i="26" s="1"/>
  <c r="H1164" i="26"/>
  <c r="K1163" i="26"/>
  <c r="J1163" i="26"/>
  <c r="H1163" i="26"/>
  <c r="G1162" i="26"/>
  <c r="J1161" i="26"/>
  <c r="G1161" i="26"/>
  <c r="K1160" i="26"/>
  <c r="J1160" i="26"/>
  <c r="I1160" i="26"/>
  <c r="M1160" i="26" s="1"/>
  <c r="H1160" i="26"/>
  <c r="K1156" i="26"/>
  <c r="J1156" i="26"/>
  <c r="H1156" i="26"/>
  <c r="K1155" i="26"/>
  <c r="J1155" i="26"/>
  <c r="H1155" i="26"/>
  <c r="K1154" i="26"/>
  <c r="J1154" i="26"/>
  <c r="I1154" i="26"/>
  <c r="H1154" i="26"/>
  <c r="K1153" i="26"/>
  <c r="K1151" i="26" s="1"/>
  <c r="J1153" i="26"/>
  <c r="H1153" i="26"/>
  <c r="K1152" i="26"/>
  <c r="J1152" i="26"/>
  <c r="H1152" i="26"/>
  <c r="H1151" i="26" s="1"/>
  <c r="J1151" i="26"/>
  <c r="G1151" i="26"/>
  <c r="K1150" i="26"/>
  <c r="J1150" i="26"/>
  <c r="H1150" i="26"/>
  <c r="K1149" i="26"/>
  <c r="J1149" i="26"/>
  <c r="H1149" i="26"/>
  <c r="G1146" i="26"/>
  <c r="G1147" i="26" s="1"/>
  <c r="G1142" i="26"/>
  <c r="G1140" i="26"/>
  <c r="J1140" i="26" s="1"/>
  <c r="J1138" i="26"/>
  <c r="G1138" i="26"/>
  <c r="H1138" i="26" s="1"/>
  <c r="G1134" i="26"/>
  <c r="J1134" i="26" s="1"/>
  <c r="K1133" i="26"/>
  <c r="J1133" i="26"/>
  <c r="H1133" i="26"/>
  <c r="K1131" i="26"/>
  <c r="J1131" i="26"/>
  <c r="H1131" i="26"/>
  <c r="G1129" i="26"/>
  <c r="G1130" i="26" s="1"/>
  <c r="G1127" i="26"/>
  <c r="H1127" i="26" s="1"/>
  <c r="K1126" i="26"/>
  <c r="J1126" i="26"/>
  <c r="H1126" i="26"/>
  <c r="G1124" i="26"/>
  <c r="G1118" i="26" s="1"/>
  <c r="H1123" i="26"/>
  <c r="G1123" i="26"/>
  <c r="K1123" i="26" s="1"/>
  <c r="K1122" i="26"/>
  <c r="J1122" i="26"/>
  <c r="H1122" i="26"/>
  <c r="G1121" i="26"/>
  <c r="H1121" i="26" s="1"/>
  <c r="K1116" i="26"/>
  <c r="J1116" i="26"/>
  <c r="H1116" i="26"/>
  <c r="G1115" i="26"/>
  <c r="G1117" i="26" s="1"/>
  <c r="G1114" i="26"/>
  <c r="K1113" i="26"/>
  <c r="J1113" i="26"/>
  <c r="I1113" i="26"/>
  <c r="M1113" i="26" s="1"/>
  <c r="H1113" i="26"/>
  <c r="G1112" i="26"/>
  <c r="H1112" i="26" s="1"/>
  <c r="H1110" i="26" s="1"/>
  <c r="K1111" i="26"/>
  <c r="J1111" i="26"/>
  <c r="H1111" i="26"/>
  <c r="G1109" i="26"/>
  <c r="K1108" i="26"/>
  <c r="J1108" i="26"/>
  <c r="I1108" i="26"/>
  <c r="H1108" i="26"/>
  <c r="K1106" i="26"/>
  <c r="J1106" i="26"/>
  <c r="H1106" i="26"/>
  <c r="I1106" i="26" s="1"/>
  <c r="G1103" i="26"/>
  <c r="G1104" i="26" s="1"/>
  <c r="K1101" i="26"/>
  <c r="J1101" i="26"/>
  <c r="H1101" i="26"/>
  <c r="G1100" i="26"/>
  <c r="K1100" i="26" s="1"/>
  <c r="K1099" i="26"/>
  <c r="J1099" i="26"/>
  <c r="H1099" i="26"/>
  <c r="K1098" i="26"/>
  <c r="G1097" i="26"/>
  <c r="K1097" i="26" s="1"/>
  <c r="K1096" i="26"/>
  <c r="J1096" i="26"/>
  <c r="H1096" i="26"/>
  <c r="G1094" i="26"/>
  <c r="K1092" i="26"/>
  <c r="J1092" i="26"/>
  <c r="I1092" i="26" s="1"/>
  <c r="M1092" i="26" s="1"/>
  <c r="H1092" i="26"/>
  <c r="G1091" i="26"/>
  <c r="K1090" i="26"/>
  <c r="J1090" i="26"/>
  <c r="H1090" i="26"/>
  <c r="K1089" i="26"/>
  <c r="J1089" i="26"/>
  <c r="H1089" i="26"/>
  <c r="G1088" i="26"/>
  <c r="K1087" i="26"/>
  <c r="J1087" i="26"/>
  <c r="H1087" i="26"/>
  <c r="I1087" i="26" s="1"/>
  <c r="M1087" i="26" s="1"/>
  <c r="K1086" i="26"/>
  <c r="J1086" i="26"/>
  <c r="H1086" i="26"/>
  <c r="J1085" i="26"/>
  <c r="J1084" i="26" s="1"/>
  <c r="G1085" i="26"/>
  <c r="K1085" i="26" s="1"/>
  <c r="K1084" i="26" s="1"/>
  <c r="L1083" i="26"/>
  <c r="L1084" i="26" s="1"/>
  <c r="L1085" i="26" s="1"/>
  <c r="L1086" i="26" s="1"/>
  <c r="L1087" i="26" s="1"/>
  <c r="L1088" i="26" s="1"/>
  <c r="L1089" i="26" s="1"/>
  <c r="L1090" i="26" s="1"/>
  <c r="L1091" i="26" s="1"/>
  <c r="L1092" i="26" s="1"/>
  <c r="L1093" i="26" s="1"/>
  <c r="L1094" i="26" s="1"/>
  <c r="L1095" i="26" s="1"/>
  <c r="L1096" i="26" s="1"/>
  <c r="L1097" i="26" s="1"/>
  <c r="L1098" i="26" s="1"/>
  <c r="L1099" i="26" s="1"/>
  <c r="L1100" i="26" s="1"/>
  <c r="L1101" i="26" s="1"/>
  <c r="L1102" i="26" s="1"/>
  <c r="L1103" i="26" s="1"/>
  <c r="L1104" i="26" s="1"/>
  <c r="L1105" i="26" s="1"/>
  <c r="L1106" i="26" s="1"/>
  <c r="L1107" i="26" s="1"/>
  <c r="L1108" i="26" s="1"/>
  <c r="L1109" i="26" s="1"/>
  <c r="L1110" i="26" s="1"/>
  <c r="L1111" i="26" s="1"/>
  <c r="L1112" i="26" s="1"/>
  <c r="L1113" i="26" s="1"/>
  <c r="L1114" i="26" s="1"/>
  <c r="L1115" i="26" s="1"/>
  <c r="L1116" i="26" s="1"/>
  <c r="L1117" i="26" s="1"/>
  <c r="L1118" i="26" s="1"/>
  <c r="L1119" i="26" s="1"/>
  <c r="L1120" i="26" s="1"/>
  <c r="L1121" i="26" s="1"/>
  <c r="L1122" i="26" s="1"/>
  <c r="L1123" i="26" s="1"/>
  <c r="L1124" i="26" s="1"/>
  <c r="L1125" i="26" s="1"/>
  <c r="L1126" i="26" s="1"/>
  <c r="L1127" i="26" s="1"/>
  <c r="L1128" i="26" s="1"/>
  <c r="L1129" i="26" s="1"/>
  <c r="L1130" i="26" s="1"/>
  <c r="L1131" i="26" s="1"/>
  <c r="L1132" i="26" s="1"/>
  <c r="L1133" i="26" s="1"/>
  <c r="L1134" i="26" s="1"/>
  <c r="L1135" i="26" s="1"/>
  <c r="L1136" i="26" s="1"/>
  <c r="L1137" i="26" s="1"/>
  <c r="L1138" i="26" s="1"/>
  <c r="L1139" i="26" s="1"/>
  <c r="L1140" i="26" s="1"/>
  <c r="K1081" i="26"/>
  <c r="J1081" i="26"/>
  <c r="H1081" i="26"/>
  <c r="I1081" i="26" s="1"/>
  <c r="K1080" i="26"/>
  <c r="J1080" i="26"/>
  <c r="H1080" i="26"/>
  <c r="K1079" i="26"/>
  <c r="J1079" i="26"/>
  <c r="H1079" i="26"/>
  <c r="G1078" i="26"/>
  <c r="G1082" i="26" s="1"/>
  <c r="G1077" i="26"/>
  <c r="J1077" i="26" s="1"/>
  <c r="K1076" i="26"/>
  <c r="J1076" i="26"/>
  <c r="I1076" i="26" s="1"/>
  <c r="M1076" i="26" s="1"/>
  <c r="H1076" i="26"/>
  <c r="K1072" i="26"/>
  <c r="J1072" i="26"/>
  <c r="I1072" i="26"/>
  <c r="M1072" i="26" s="1"/>
  <c r="H1072" i="26"/>
  <c r="K1071" i="26"/>
  <c r="J1071" i="26"/>
  <c r="H1071" i="26"/>
  <c r="K1070" i="26"/>
  <c r="J1070" i="26"/>
  <c r="H1070" i="26"/>
  <c r="K1069" i="26"/>
  <c r="J1069" i="26"/>
  <c r="H1069" i="26"/>
  <c r="K1068" i="26"/>
  <c r="K1067" i="26" s="1"/>
  <c r="J1068" i="26"/>
  <c r="H1068" i="26"/>
  <c r="G1067" i="26"/>
  <c r="K1066" i="26"/>
  <c r="J1066" i="26"/>
  <c r="I1066" i="26" s="1"/>
  <c r="M1066" i="26" s="1"/>
  <c r="H1066" i="26"/>
  <c r="K1065" i="26"/>
  <c r="J1065" i="26"/>
  <c r="H1065" i="26"/>
  <c r="G1062" i="26"/>
  <c r="H1059" i="26"/>
  <c r="G1058" i="26"/>
  <c r="G1059" i="26" s="1"/>
  <c r="H1056" i="26"/>
  <c r="G1056" i="26"/>
  <c r="K1056" i="26" s="1"/>
  <c r="G1054" i="26"/>
  <c r="G1055" i="26" s="1"/>
  <c r="G1050" i="26"/>
  <c r="H1050" i="26" s="1"/>
  <c r="K1049" i="26"/>
  <c r="J1049" i="26"/>
  <c r="H1049" i="26"/>
  <c r="K1046" i="26"/>
  <c r="J1046" i="26"/>
  <c r="H1046" i="26"/>
  <c r="G1045" i="26"/>
  <c r="G1044" i="26" s="1"/>
  <c r="J1043" i="26"/>
  <c r="G1043" i="26"/>
  <c r="H1043" i="26" s="1"/>
  <c r="G1042" i="26"/>
  <c r="K1041" i="26"/>
  <c r="J1041" i="26"/>
  <c r="H1041" i="26"/>
  <c r="G1040" i="26"/>
  <c r="H1039" i="26"/>
  <c r="G1039" i="26"/>
  <c r="J1039" i="26" s="1"/>
  <c r="K1038" i="26"/>
  <c r="J1038" i="26"/>
  <c r="H1038" i="26"/>
  <c r="H1036" i="26" s="1"/>
  <c r="H1035" i="26" s="1"/>
  <c r="H1037" i="26"/>
  <c r="G1037" i="26"/>
  <c r="K1037" i="26" s="1"/>
  <c r="G1034" i="26"/>
  <c r="K1032" i="26"/>
  <c r="J1032" i="26"/>
  <c r="H1032" i="26"/>
  <c r="G1031" i="26"/>
  <c r="G1033" i="26" s="1"/>
  <c r="H1033" i="26" s="1"/>
  <c r="K1030" i="26"/>
  <c r="G1030" i="26"/>
  <c r="H1030" i="26" s="1"/>
  <c r="K1029" i="26"/>
  <c r="J1029" i="26"/>
  <c r="H1029" i="26"/>
  <c r="K1028" i="26"/>
  <c r="J1028" i="26"/>
  <c r="H1028" i="26"/>
  <c r="K1027" i="26"/>
  <c r="K1026" i="26" s="1"/>
  <c r="G1027" i="26"/>
  <c r="J1027" i="26" s="1"/>
  <c r="J1026" i="26"/>
  <c r="H1025" i="26"/>
  <c r="G1025" i="26"/>
  <c r="K1025" i="26" s="1"/>
  <c r="K1024" i="26"/>
  <c r="J1024" i="26"/>
  <c r="H1024" i="26"/>
  <c r="H1023" i="26" s="1"/>
  <c r="K1022" i="26"/>
  <c r="J1022" i="26"/>
  <c r="H1022" i="26"/>
  <c r="G1019" i="26"/>
  <c r="G1020" i="26" s="1"/>
  <c r="K1017" i="26"/>
  <c r="J1017" i="26"/>
  <c r="H1017" i="26"/>
  <c r="G1016" i="26"/>
  <c r="K1015" i="26"/>
  <c r="J1015" i="26"/>
  <c r="I1015" i="26"/>
  <c r="H1015" i="26"/>
  <c r="J1013" i="26"/>
  <c r="G1013" i="26"/>
  <c r="K1012" i="26"/>
  <c r="J1012" i="26"/>
  <c r="I1012" i="26"/>
  <c r="H1012" i="26"/>
  <c r="J1011" i="26"/>
  <c r="G1010" i="26"/>
  <c r="K1008" i="26"/>
  <c r="J1008" i="26"/>
  <c r="H1008" i="26"/>
  <c r="G1007" i="26"/>
  <c r="K1006" i="26"/>
  <c r="J1006" i="26"/>
  <c r="H1006" i="26"/>
  <c r="K1005" i="26"/>
  <c r="J1005" i="26"/>
  <c r="H1005" i="26"/>
  <c r="H1004" i="26"/>
  <c r="G1004" i="26"/>
  <c r="K1004" i="26" s="1"/>
  <c r="K1003" i="26"/>
  <c r="J1003" i="26"/>
  <c r="H1003" i="26"/>
  <c r="K1002" i="26"/>
  <c r="J1002" i="26"/>
  <c r="H1002" i="26"/>
  <c r="K1001" i="26"/>
  <c r="K1000" i="26" s="1"/>
  <c r="G1001" i="26"/>
  <c r="J1001" i="26" s="1"/>
  <c r="L999" i="26"/>
  <c r="L1000" i="26" s="1"/>
  <c r="L1001" i="26" s="1"/>
  <c r="L1002" i="26" s="1"/>
  <c r="L1003" i="26" s="1"/>
  <c r="L1004" i="26" s="1"/>
  <c r="L1005" i="26" s="1"/>
  <c r="L1006" i="26" s="1"/>
  <c r="L1007" i="26" s="1"/>
  <c r="L1008" i="26" s="1"/>
  <c r="L1009" i="26" s="1"/>
  <c r="L1010" i="26" s="1"/>
  <c r="L1011" i="26" s="1"/>
  <c r="L1012" i="26" s="1"/>
  <c r="L1013" i="26" s="1"/>
  <c r="L1014" i="26" s="1"/>
  <c r="L1015" i="26" s="1"/>
  <c r="L1016" i="26" s="1"/>
  <c r="L1017" i="26" s="1"/>
  <c r="L1018" i="26" s="1"/>
  <c r="L1019" i="26" s="1"/>
  <c r="L1020" i="26" s="1"/>
  <c r="L1021" i="26" s="1"/>
  <c r="L1022" i="26" s="1"/>
  <c r="L1023" i="26" s="1"/>
  <c r="L1024" i="26" s="1"/>
  <c r="L1025" i="26" s="1"/>
  <c r="L1026" i="26" s="1"/>
  <c r="L1027" i="26" s="1"/>
  <c r="L1028" i="26" s="1"/>
  <c r="L1029" i="26" s="1"/>
  <c r="L1030" i="26" s="1"/>
  <c r="L1031" i="26" s="1"/>
  <c r="L1032" i="26" s="1"/>
  <c r="L1033" i="26" s="1"/>
  <c r="L1034" i="26" s="1"/>
  <c r="L1035" i="26" s="1"/>
  <c r="L1036" i="26" s="1"/>
  <c r="L1037" i="26" s="1"/>
  <c r="L1038" i="26" s="1"/>
  <c r="L1039" i="26" s="1"/>
  <c r="L1040" i="26" s="1"/>
  <c r="L1041" i="26" s="1"/>
  <c r="L1042" i="26" s="1"/>
  <c r="L1043" i="26" s="1"/>
  <c r="L1044" i="26" s="1"/>
  <c r="L1045" i="26" s="1"/>
  <c r="L1046" i="26" s="1"/>
  <c r="L1047" i="26" s="1"/>
  <c r="L1048" i="26" s="1"/>
  <c r="L1049" i="26" s="1"/>
  <c r="L1050" i="26" s="1"/>
  <c r="L1051" i="26" s="1"/>
  <c r="L1052" i="26" s="1"/>
  <c r="L1053" i="26" s="1"/>
  <c r="L1054" i="26" s="1"/>
  <c r="L1055" i="26" s="1"/>
  <c r="L1056" i="26" s="1"/>
  <c r="G998" i="26"/>
  <c r="H998" i="26" s="1"/>
  <c r="K997" i="26"/>
  <c r="J997" i="26"/>
  <c r="I997" i="26" s="1"/>
  <c r="M997" i="26" s="1"/>
  <c r="H997" i="26"/>
  <c r="K996" i="26"/>
  <c r="J996" i="26"/>
  <c r="I996" i="26"/>
  <c r="M996" i="26" s="1"/>
  <c r="H996" i="26"/>
  <c r="K995" i="26"/>
  <c r="J995" i="26"/>
  <c r="H995" i="26"/>
  <c r="G994" i="26"/>
  <c r="G993" i="26"/>
  <c r="H993" i="26" s="1"/>
  <c r="K991" i="26"/>
  <c r="J991" i="26"/>
  <c r="H991" i="26"/>
  <c r="K988" i="26"/>
  <c r="J988" i="26"/>
  <c r="I988" i="26"/>
  <c r="M988" i="26" s="1"/>
  <c r="H988" i="26"/>
  <c r="K987" i="26"/>
  <c r="J987" i="26"/>
  <c r="H987" i="26"/>
  <c r="K986" i="26"/>
  <c r="J986" i="26"/>
  <c r="I986" i="26" s="1"/>
  <c r="M986" i="26" s="1"/>
  <c r="H986" i="26"/>
  <c r="K985" i="26"/>
  <c r="K983" i="26" s="1"/>
  <c r="J985" i="26"/>
  <c r="H985" i="26"/>
  <c r="H983" i="26" s="1"/>
  <c r="K984" i="26"/>
  <c r="J984" i="26"/>
  <c r="I984" i="26"/>
  <c r="H984" i="26"/>
  <c r="M984" i="26" s="1"/>
  <c r="G983" i="26"/>
  <c r="G989" i="26" s="1"/>
  <c r="K982" i="26"/>
  <c r="J982" i="26"/>
  <c r="H982" i="26"/>
  <c r="K981" i="26"/>
  <c r="J981" i="26"/>
  <c r="H981" i="26"/>
  <c r="G980" i="26"/>
  <c r="G978" i="26"/>
  <c r="G979" i="26" s="1"/>
  <c r="G974" i="26"/>
  <c r="K971" i="26"/>
  <c r="J971" i="26"/>
  <c r="H971" i="26"/>
  <c r="G968" i="26"/>
  <c r="G966" i="26"/>
  <c r="J966" i="26" s="1"/>
  <c r="G962" i="26"/>
  <c r="H962" i="26" s="1"/>
  <c r="H960" i="26" s="1"/>
  <c r="K961" i="26"/>
  <c r="J961" i="26"/>
  <c r="H961" i="26"/>
  <c r="K958" i="26"/>
  <c r="J958" i="26"/>
  <c r="H958" i="26"/>
  <c r="G957" i="26"/>
  <c r="G956" i="26" s="1"/>
  <c r="K955" i="26"/>
  <c r="G955" i="26"/>
  <c r="H955" i="26" s="1"/>
  <c r="K954" i="26"/>
  <c r="J954" i="26"/>
  <c r="H954" i="26"/>
  <c r="G952" i="26"/>
  <c r="H951" i="26"/>
  <c r="G951" i="26"/>
  <c r="K951" i="26" s="1"/>
  <c r="G950" i="26"/>
  <c r="J950" i="26" s="1"/>
  <c r="K949" i="26"/>
  <c r="J949" i="26"/>
  <c r="H949" i="26"/>
  <c r="K944" i="26"/>
  <c r="J944" i="26"/>
  <c r="I944" i="26"/>
  <c r="H944" i="26"/>
  <c r="G943" i="26"/>
  <c r="G945" i="26" s="1"/>
  <c r="G942" i="26"/>
  <c r="K941" i="26"/>
  <c r="J941" i="26"/>
  <c r="I941" i="26"/>
  <c r="M941" i="26" s="1"/>
  <c r="H941" i="26"/>
  <c r="K940" i="26"/>
  <c r="J940" i="26"/>
  <c r="H940" i="26"/>
  <c r="G939" i="26"/>
  <c r="G937" i="26"/>
  <c r="K936" i="26"/>
  <c r="J936" i="26"/>
  <c r="H936" i="26"/>
  <c r="K934" i="26"/>
  <c r="J934" i="26"/>
  <c r="H934" i="26"/>
  <c r="I934" i="26" s="1"/>
  <c r="M934" i="26" s="1"/>
  <c r="K931" i="26"/>
  <c r="J931" i="26"/>
  <c r="H931" i="26"/>
  <c r="I931" i="26" s="1"/>
  <c r="M931" i="26" s="1"/>
  <c r="G930" i="26"/>
  <c r="G928" i="26"/>
  <c r="G927" i="26" s="1"/>
  <c r="K926" i="26"/>
  <c r="J926" i="26"/>
  <c r="H926" i="26"/>
  <c r="H925" i="26"/>
  <c r="G925" i="26"/>
  <c r="K925" i="26" s="1"/>
  <c r="K924" i="26"/>
  <c r="J924" i="26"/>
  <c r="H924" i="26"/>
  <c r="G922" i="26"/>
  <c r="K921" i="26"/>
  <c r="J921" i="26"/>
  <c r="H921" i="26"/>
  <c r="G919" i="26"/>
  <c r="J919" i="26" s="1"/>
  <c r="K917" i="26"/>
  <c r="J917" i="26"/>
  <c r="H917" i="26"/>
  <c r="J916" i="26"/>
  <c r="G916" i="26"/>
  <c r="K916" i="26" s="1"/>
  <c r="K915" i="26"/>
  <c r="J915" i="26"/>
  <c r="H915" i="26"/>
  <c r="K914" i="26"/>
  <c r="J914" i="26"/>
  <c r="H914" i="26"/>
  <c r="J913" i="26"/>
  <c r="G913" i="26"/>
  <c r="K913" i="26" s="1"/>
  <c r="K912" i="26"/>
  <c r="J912" i="26"/>
  <c r="I912" i="26"/>
  <c r="M912" i="26" s="1"/>
  <c r="H912" i="26"/>
  <c r="K911" i="26"/>
  <c r="J911" i="26"/>
  <c r="H911" i="26"/>
  <c r="G910" i="26"/>
  <c r="L908" i="26"/>
  <c r="L909" i="26" s="1"/>
  <c r="L910" i="26" s="1"/>
  <c r="L911" i="26" s="1"/>
  <c r="L912" i="26" s="1"/>
  <c r="L913" i="26" s="1"/>
  <c r="L914" i="26" s="1"/>
  <c r="L915" i="26" s="1"/>
  <c r="L916" i="26" s="1"/>
  <c r="L917" i="26" s="1"/>
  <c r="L918" i="26" s="1"/>
  <c r="L919" i="26" s="1"/>
  <c r="L920" i="26" s="1"/>
  <c r="L921" i="26" s="1"/>
  <c r="L922" i="26" s="1"/>
  <c r="L923" i="26" s="1"/>
  <c r="L924" i="26" s="1"/>
  <c r="L925" i="26" s="1"/>
  <c r="L926" i="26" s="1"/>
  <c r="L927" i="26" s="1"/>
  <c r="L928" i="26" s="1"/>
  <c r="L929" i="26" s="1"/>
  <c r="L930" i="26" s="1"/>
  <c r="L931" i="26" s="1"/>
  <c r="L932" i="26" s="1"/>
  <c r="L933" i="26" s="1"/>
  <c r="L934" i="26" s="1"/>
  <c r="L935" i="26" s="1"/>
  <c r="L936" i="26" s="1"/>
  <c r="L937" i="26" s="1"/>
  <c r="L938" i="26" s="1"/>
  <c r="L939" i="26" s="1"/>
  <c r="L940" i="26" s="1"/>
  <c r="L941" i="26" s="1"/>
  <c r="L942" i="26" s="1"/>
  <c r="L943" i="26" s="1"/>
  <c r="L944" i="26" s="1"/>
  <c r="L945" i="26" s="1"/>
  <c r="L946" i="26" s="1"/>
  <c r="L947" i="26" s="1"/>
  <c r="L948" i="26" s="1"/>
  <c r="L949" i="26" s="1"/>
  <c r="L950" i="26" s="1"/>
  <c r="L951" i="26" s="1"/>
  <c r="L952" i="26" s="1"/>
  <c r="L953" i="26" s="1"/>
  <c r="L954" i="26" s="1"/>
  <c r="L955" i="26" s="1"/>
  <c r="L956" i="26" s="1"/>
  <c r="L957" i="26" s="1"/>
  <c r="L958" i="26" s="1"/>
  <c r="L959" i="26" s="1"/>
  <c r="L960" i="26" s="1"/>
  <c r="L961" i="26" s="1"/>
  <c r="L962" i="26" s="1"/>
  <c r="L963" i="26" s="1"/>
  <c r="L964" i="26" s="1"/>
  <c r="L965" i="26" s="1"/>
  <c r="L966" i="26" s="1"/>
  <c r="L967" i="26" s="1"/>
  <c r="L968" i="26" s="1"/>
  <c r="L969" i="26" s="1"/>
  <c r="L970" i="26" s="1"/>
  <c r="L971" i="26" s="1"/>
  <c r="L972" i="26" s="1"/>
  <c r="K906" i="26"/>
  <c r="J906" i="26"/>
  <c r="I906" i="26"/>
  <c r="H906" i="26"/>
  <c r="K905" i="26"/>
  <c r="J905" i="26"/>
  <c r="H905" i="26"/>
  <c r="K904" i="26"/>
  <c r="J904" i="26"/>
  <c r="H904" i="26"/>
  <c r="G903" i="26"/>
  <c r="J902" i="26"/>
  <c r="G902" i="26"/>
  <c r="K902" i="26" s="1"/>
  <c r="K901" i="26"/>
  <c r="J901" i="26"/>
  <c r="H901" i="26"/>
  <c r="K897" i="26"/>
  <c r="J897" i="26"/>
  <c r="H897" i="26"/>
  <c r="K896" i="26"/>
  <c r="J896" i="26"/>
  <c r="H896" i="26"/>
  <c r="K895" i="26"/>
  <c r="J895" i="26"/>
  <c r="H895" i="26"/>
  <c r="I895" i="26" s="1"/>
  <c r="M895" i="26" s="1"/>
  <c r="K894" i="26"/>
  <c r="J894" i="26"/>
  <c r="J892" i="26" s="1"/>
  <c r="H894" i="26"/>
  <c r="K893" i="26"/>
  <c r="K892" i="26" s="1"/>
  <c r="J893" i="26"/>
  <c r="H893" i="26"/>
  <c r="G892" i="26"/>
  <c r="K891" i="26"/>
  <c r="J891" i="26"/>
  <c r="I891" i="26" s="1"/>
  <c r="M891" i="26" s="1"/>
  <c r="H891" i="26"/>
  <c r="K890" i="26"/>
  <c r="J890" i="26"/>
  <c r="H890" i="26"/>
  <c r="G888" i="26"/>
  <c r="G887" i="26"/>
  <c r="G883" i="26"/>
  <c r="G884" i="26" s="1"/>
  <c r="K880" i="26"/>
  <c r="J880" i="26"/>
  <c r="H880" i="26"/>
  <c r="G877" i="26"/>
  <c r="G878" i="26" s="1"/>
  <c r="J878" i="26" s="1"/>
  <c r="G875" i="26"/>
  <c r="K875" i="26" s="1"/>
  <c r="G871" i="26"/>
  <c r="K870" i="26"/>
  <c r="J870" i="26"/>
  <c r="H870" i="26"/>
  <c r="K867" i="26"/>
  <c r="J867" i="26"/>
  <c r="H867" i="26"/>
  <c r="G866" i="26"/>
  <c r="G868" i="26" s="1"/>
  <c r="J868" i="26" s="1"/>
  <c r="J866" i="26" s="1"/>
  <c r="J865" i="26" s="1"/>
  <c r="G865" i="26"/>
  <c r="H864" i="26"/>
  <c r="G864" i="26"/>
  <c r="K864" i="26" s="1"/>
  <c r="G863" i="26"/>
  <c r="K862" i="26"/>
  <c r="J862" i="26"/>
  <c r="H862" i="26"/>
  <c r="I862" i="26" s="1"/>
  <c r="M862" i="26" s="1"/>
  <c r="G861" i="26"/>
  <c r="G860" i="26"/>
  <c r="K859" i="26"/>
  <c r="J859" i="26"/>
  <c r="H859" i="26"/>
  <c r="H858" i="26"/>
  <c r="H857" i="26" s="1"/>
  <c r="G858" i="26"/>
  <c r="K858" i="26" s="1"/>
  <c r="K857" i="26" s="1"/>
  <c r="K853" i="26"/>
  <c r="J853" i="26"/>
  <c r="H853" i="26"/>
  <c r="G852" i="26"/>
  <c r="J851" i="26"/>
  <c r="G851" i="26"/>
  <c r="K850" i="26"/>
  <c r="J850" i="26"/>
  <c r="I850" i="26"/>
  <c r="M850" i="26" s="1"/>
  <c r="H850" i="26"/>
  <c r="K849" i="26"/>
  <c r="J849" i="26"/>
  <c r="H849" i="26"/>
  <c r="G848" i="26"/>
  <c r="J848" i="26" s="1"/>
  <c r="J846" i="26"/>
  <c r="H846" i="26"/>
  <c r="G846" i="26"/>
  <c r="K846" i="26" s="1"/>
  <c r="K845" i="26"/>
  <c r="K844" i="26" s="1"/>
  <c r="J845" i="26"/>
  <c r="H845" i="26"/>
  <c r="H844" i="26" s="1"/>
  <c r="J844" i="26"/>
  <c r="K843" i="26"/>
  <c r="J843" i="26"/>
  <c r="H843" i="26"/>
  <c r="G840" i="26"/>
  <c r="G841" i="26" s="1"/>
  <c r="G842" i="26" s="1"/>
  <c r="K838" i="26"/>
  <c r="J838" i="26"/>
  <c r="H838" i="26"/>
  <c r="G837" i="26"/>
  <c r="J837" i="26" s="1"/>
  <c r="K836" i="26"/>
  <c r="J836" i="26"/>
  <c r="H836" i="26"/>
  <c r="J835" i="26"/>
  <c r="H834" i="26"/>
  <c r="G834" i="26"/>
  <c r="K834" i="26" s="1"/>
  <c r="K833" i="26"/>
  <c r="J833" i="26"/>
  <c r="H833" i="26"/>
  <c r="H832" i="26" s="1"/>
  <c r="G831" i="26"/>
  <c r="K831" i="26" s="1"/>
  <c r="K829" i="26"/>
  <c r="J829" i="26"/>
  <c r="H829" i="26"/>
  <c r="G828" i="26"/>
  <c r="K828" i="26" s="1"/>
  <c r="K827" i="26"/>
  <c r="J827" i="26"/>
  <c r="I827" i="26"/>
  <c r="H827" i="26"/>
  <c r="M827" i="26" s="1"/>
  <c r="K826" i="26"/>
  <c r="J826" i="26"/>
  <c r="H826" i="26"/>
  <c r="G825" i="26"/>
  <c r="K825" i="26" s="1"/>
  <c r="K824" i="26"/>
  <c r="J824" i="26"/>
  <c r="H824" i="26"/>
  <c r="K823" i="26"/>
  <c r="J823" i="26"/>
  <c r="H823" i="26"/>
  <c r="H822" i="26"/>
  <c r="G822" i="26"/>
  <c r="J822" i="26" s="1"/>
  <c r="G821" i="26"/>
  <c r="L820" i="26"/>
  <c r="L821" i="26" s="1"/>
  <c r="L822" i="26" s="1"/>
  <c r="L823" i="26" s="1"/>
  <c r="L824" i="26" s="1"/>
  <c r="L825" i="26" s="1"/>
  <c r="L826" i="26" s="1"/>
  <c r="L827" i="26" s="1"/>
  <c r="L828" i="26" s="1"/>
  <c r="L829" i="26" s="1"/>
  <c r="L830" i="26" s="1"/>
  <c r="L831" i="26" s="1"/>
  <c r="L832" i="26" s="1"/>
  <c r="L833" i="26" s="1"/>
  <c r="L834" i="26" s="1"/>
  <c r="L835" i="26" s="1"/>
  <c r="L836" i="26" s="1"/>
  <c r="L837" i="26" s="1"/>
  <c r="L838" i="26" s="1"/>
  <c r="L839" i="26" s="1"/>
  <c r="L840" i="26" s="1"/>
  <c r="L841" i="26" s="1"/>
  <c r="L842" i="26" s="1"/>
  <c r="L843" i="26" s="1"/>
  <c r="L844" i="26" s="1"/>
  <c r="L845" i="26" s="1"/>
  <c r="L846" i="26" s="1"/>
  <c r="L847" i="26" s="1"/>
  <c r="L848" i="26" s="1"/>
  <c r="L849" i="26" s="1"/>
  <c r="L850" i="26" s="1"/>
  <c r="L851" i="26" s="1"/>
  <c r="L852" i="26" s="1"/>
  <c r="L853" i="26" s="1"/>
  <c r="L854" i="26" s="1"/>
  <c r="L855" i="26" s="1"/>
  <c r="L856" i="26" s="1"/>
  <c r="L857" i="26" s="1"/>
  <c r="L858" i="26" s="1"/>
  <c r="L859" i="26" s="1"/>
  <c r="L860" i="26" s="1"/>
  <c r="L861" i="26" s="1"/>
  <c r="L862" i="26" s="1"/>
  <c r="L863" i="26" s="1"/>
  <c r="L864" i="26" s="1"/>
  <c r="L865" i="26" s="1"/>
  <c r="L866" i="26" s="1"/>
  <c r="L867" i="26" s="1"/>
  <c r="L868" i="26" s="1"/>
  <c r="L869" i="26" s="1"/>
  <c r="L870" i="26" s="1"/>
  <c r="L871" i="26" s="1"/>
  <c r="L872" i="26" s="1"/>
  <c r="L873" i="26" s="1"/>
  <c r="L874" i="26" s="1"/>
  <c r="L875" i="26" s="1"/>
  <c r="L876" i="26" s="1"/>
  <c r="L877" i="26" s="1"/>
  <c r="L878" i="26" s="1"/>
  <c r="L879" i="26" s="1"/>
  <c r="L880" i="26" s="1"/>
  <c r="L881" i="26" s="1"/>
  <c r="K818" i="26"/>
  <c r="J818" i="26"/>
  <c r="H818" i="26"/>
  <c r="K817" i="26"/>
  <c r="J817" i="26"/>
  <c r="H817" i="26"/>
  <c r="K816" i="26"/>
  <c r="J816" i="26"/>
  <c r="H816" i="26"/>
  <c r="I816" i="26" s="1"/>
  <c r="G815" i="26"/>
  <c r="J814" i="26"/>
  <c r="H814" i="26"/>
  <c r="G814" i="26"/>
  <c r="K814" i="26" s="1"/>
  <c r="K813" i="26"/>
  <c r="J813" i="26"/>
  <c r="H813" i="26"/>
  <c r="K809" i="26"/>
  <c r="J809" i="26"/>
  <c r="H809" i="26"/>
  <c r="K808" i="26"/>
  <c r="J808" i="26"/>
  <c r="H808" i="26"/>
  <c r="K807" i="26"/>
  <c r="J807" i="26"/>
  <c r="H807" i="26"/>
  <c r="K806" i="26"/>
  <c r="J806" i="26"/>
  <c r="I806" i="26" s="1"/>
  <c r="M806" i="26" s="1"/>
  <c r="H806" i="26"/>
  <c r="K805" i="26"/>
  <c r="J805" i="26"/>
  <c r="H805" i="26"/>
  <c r="G804" i="26"/>
  <c r="K803" i="26"/>
  <c r="J803" i="26"/>
  <c r="I803" i="26"/>
  <c r="H803" i="26"/>
  <c r="M803" i="26" s="1"/>
  <c r="K802" i="26"/>
  <c r="J802" i="26"/>
  <c r="H802" i="26"/>
  <c r="G799" i="26"/>
  <c r="G796" i="26"/>
  <c r="K796" i="26" s="1"/>
  <c r="G795" i="26"/>
  <c r="K792" i="26"/>
  <c r="J792" i="26"/>
  <c r="I792" i="26"/>
  <c r="H792" i="26"/>
  <c r="G790" i="26"/>
  <c r="G789" i="26"/>
  <c r="H787" i="26"/>
  <c r="G787" i="26"/>
  <c r="G783" i="26"/>
  <c r="K783" i="26" s="1"/>
  <c r="K782" i="26"/>
  <c r="J782" i="26"/>
  <c r="H782" i="26"/>
  <c r="K781" i="26"/>
  <c r="K779" i="26"/>
  <c r="J779" i="26"/>
  <c r="H779" i="26"/>
  <c r="G778" i="26"/>
  <c r="H776" i="26"/>
  <c r="G776" i="26"/>
  <c r="J776" i="26" s="1"/>
  <c r="L775" i="26"/>
  <c r="L776" i="26" s="1"/>
  <c r="L777" i="26" s="1"/>
  <c r="L778" i="26" s="1"/>
  <c r="L779" i="26" s="1"/>
  <c r="L780" i="26" s="1"/>
  <c r="L781" i="26" s="1"/>
  <c r="L782" i="26" s="1"/>
  <c r="L783" i="26" s="1"/>
  <c r="L784" i="26" s="1"/>
  <c r="L785" i="26" s="1"/>
  <c r="L786" i="26" s="1"/>
  <c r="L787" i="26" s="1"/>
  <c r="L788" i="26" s="1"/>
  <c r="L789" i="26" s="1"/>
  <c r="L790" i="26" s="1"/>
  <c r="L791" i="26" s="1"/>
  <c r="L792" i="26" s="1"/>
  <c r="L793" i="26" s="1"/>
  <c r="K774" i="26"/>
  <c r="J774" i="26"/>
  <c r="H774" i="26"/>
  <c r="G773" i="26"/>
  <c r="G775" i="26" s="1"/>
  <c r="G772" i="26"/>
  <c r="K771" i="26"/>
  <c r="J771" i="26"/>
  <c r="H771" i="26"/>
  <c r="H770" i="26"/>
  <c r="G770" i="26"/>
  <c r="J770" i="26" s="1"/>
  <c r="H769" i="26"/>
  <c r="G767" i="26"/>
  <c r="G766" i="26"/>
  <c r="J766" i="26" s="1"/>
  <c r="K765" i="26"/>
  <c r="J765" i="26"/>
  <c r="H765" i="26"/>
  <c r="I765" i="26" s="1"/>
  <c r="G764" i="26"/>
  <c r="J763" i="26"/>
  <c r="G763" i="26"/>
  <c r="K762" i="26"/>
  <c r="J762" i="26"/>
  <c r="I762" i="26"/>
  <c r="M762" i="26" s="1"/>
  <c r="H762" i="26"/>
  <c r="K761" i="26"/>
  <c r="J761" i="26"/>
  <c r="H761" i="26"/>
  <c r="G760" i="26"/>
  <c r="K760" i="26" s="1"/>
  <c r="J758" i="26"/>
  <c r="G758" i="26"/>
  <c r="K758" i="26" s="1"/>
  <c r="K756" i="26" s="1"/>
  <c r="K757" i="26"/>
  <c r="J757" i="26"/>
  <c r="H757" i="26"/>
  <c r="K755" i="26"/>
  <c r="J755" i="26"/>
  <c r="I755" i="26" s="1"/>
  <c r="M755" i="26" s="1"/>
  <c r="H755" i="26"/>
  <c r="G753" i="26"/>
  <c r="G752" i="26"/>
  <c r="G751" i="26"/>
  <c r="K750" i="26"/>
  <c r="J750" i="26"/>
  <c r="H750" i="26"/>
  <c r="G749" i="26"/>
  <c r="K749" i="26" s="1"/>
  <c r="K747" i="26" s="1"/>
  <c r="K748" i="26"/>
  <c r="J748" i="26"/>
  <c r="H748" i="26"/>
  <c r="I748" i="26" s="1"/>
  <c r="H746" i="26"/>
  <c r="G746" i="26"/>
  <c r="J746" i="26" s="1"/>
  <c r="K745" i="26"/>
  <c r="J745" i="26"/>
  <c r="H745" i="26"/>
  <c r="G743" i="26"/>
  <c r="K741" i="26"/>
  <c r="J741" i="26"/>
  <c r="H741" i="26"/>
  <c r="G740" i="26"/>
  <c r="K739" i="26"/>
  <c r="J739" i="26"/>
  <c r="H739" i="26"/>
  <c r="K738" i="26"/>
  <c r="J738" i="26"/>
  <c r="H738" i="26"/>
  <c r="G737" i="26"/>
  <c r="K736" i="26"/>
  <c r="J736" i="26"/>
  <c r="H736" i="26"/>
  <c r="I736" i="26" s="1"/>
  <c r="M736" i="26" s="1"/>
  <c r="K735" i="26"/>
  <c r="J735" i="26"/>
  <c r="H735" i="26"/>
  <c r="J734" i="26"/>
  <c r="H734" i="26"/>
  <c r="G734" i="26"/>
  <c r="K734" i="26" s="1"/>
  <c r="G733" i="26"/>
  <c r="L732" i="26"/>
  <c r="L733" i="26" s="1"/>
  <c r="L734" i="26" s="1"/>
  <c r="L735" i="26" s="1"/>
  <c r="L736" i="26" s="1"/>
  <c r="L737" i="26" s="1"/>
  <c r="L738" i="26" s="1"/>
  <c r="L739" i="26" s="1"/>
  <c r="L740" i="26" s="1"/>
  <c r="L741" i="26" s="1"/>
  <c r="L742" i="26" s="1"/>
  <c r="L743" i="26" s="1"/>
  <c r="L744" i="26" s="1"/>
  <c r="L745" i="26" s="1"/>
  <c r="L746" i="26" s="1"/>
  <c r="L747" i="26" s="1"/>
  <c r="L748" i="26" s="1"/>
  <c r="L749" i="26" s="1"/>
  <c r="L750" i="26" s="1"/>
  <c r="L751" i="26" s="1"/>
  <c r="L752" i="26" s="1"/>
  <c r="L753" i="26" s="1"/>
  <c r="L754" i="26" s="1"/>
  <c r="L755" i="26" s="1"/>
  <c r="L756" i="26" s="1"/>
  <c r="L757" i="26" s="1"/>
  <c r="L758" i="26" s="1"/>
  <c r="L759" i="26" s="1"/>
  <c r="L760" i="26" s="1"/>
  <c r="L761" i="26" s="1"/>
  <c r="L762" i="26" s="1"/>
  <c r="L763" i="26" s="1"/>
  <c r="L764" i="26" s="1"/>
  <c r="L765" i="26" s="1"/>
  <c r="L766" i="26" s="1"/>
  <c r="L767" i="26" s="1"/>
  <c r="L768" i="26" s="1"/>
  <c r="L769" i="26" s="1"/>
  <c r="L770" i="26" s="1"/>
  <c r="L771" i="26" s="1"/>
  <c r="L772" i="26" s="1"/>
  <c r="L773" i="26" s="1"/>
  <c r="L774" i="26" s="1"/>
  <c r="K730" i="26"/>
  <c r="J730" i="26"/>
  <c r="H730" i="26"/>
  <c r="K729" i="26"/>
  <c r="J729" i="26"/>
  <c r="H729" i="26"/>
  <c r="K728" i="26"/>
  <c r="J728" i="26"/>
  <c r="H728" i="26"/>
  <c r="G727" i="26"/>
  <c r="G726" i="26"/>
  <c r="K726" i="26" s="1"/>
  <c r="K725" i="26"/>
  <c r="J725" i="26"/>
  <c r="H725" i="26"/>
  <c r="K721" i="26"/>
  <c r="J721" i="26"/>
  <c r="H721" i="26"/>
  <c r="G720" i="26"/>
  <c r="K720" i="26" s="1"/>
  <c r="K719" i="26"/>
  <c r="J719" i="26"/>
  <c r="H719" i="26"/>
  <c r="K718" i="26"/>
  <c r="J718" i="26"/>
  <c r="H718" i="26"/>
  <c r="K717" i="26"/>
  <c r="J717" i="26"/>
  <c r="I717" i="26"/>
  <c r="M717" i="26" s="1"/>
  <c r="H717" i="26"/>
  <c r="G716" i="26"/>
  <c r="K715" i="26"/>
  <c r="J715" i="26"/>
  <c r="H715" i="26"/>
  <c r="K714" i="26"/>
  <c r="J714" i="26"/>
  <c r="H714" i="26"/>
  <c r="G711" i="26"/>
  <c r="G712" i="26" s="1"/>
  <c r="G707" i="26"/>
  <c r="K705" i="26"/>
  <c r="J705" i="26"/>
  <c r="H705" i="26"/>
  <c r="I705" i="26" s="1"/>
  <c r="M705" i="26" s="1"/>
  <c r="J703" i="26"/>
  <c r="H703" i="26"/>
  <c r="G703" i="26"/>
  <c r="K703" i="26" s="1"/>
  <c r="H699" i="26"/>
  <c r="G699" i="26"/>
  <c r="K698" i="26"/>
  <c r="J698" i="26"/>
  <c r="H698" i="26"/>
  <c r="K695" i="26"/>
  <c r="J695" i="26"/>
  <c r="H695" i="26"/>
  <c r="G694" i="26"/>
  <c r="G693" i="26" s="1"/>
  <c r="G692" i="26"/>
  <c r="K692" i="26" s="1"/>
  <c r="K691" i="26"/>
  <c r="J691" i="26"/>
  <c r="I691" i="26"/>
  <c r="H691" i="26"/>
  <c r="M691" i="26" s="1"/>
  <c r="G690" i="26"/>
  <c r="G689" i="26"/>
  <c r="H688" i="26"/>
  <c r="G688" i="26"/>
  <c r="J688" i="26" s="1"/>
  <c r="K687" i="26"/>
  <c r="J687" i="26"/>
  <c r="H687" i="26"/>
  <c r="G686" i="26"/>
  <c r="K686" i="26" s="1"/>
  <c r="G683" i="26"/>
  <c r="K681" i="26"/>
  <c r="J681" i="26"/>
  <c r="H681" i="26"/>
  <c r="H680" i="26" s="1"/>
  <c r="G680" i="26"/>
  <c r="G682" i="26" s="1"/>
  <c r="H682" i="26" s="1"/>
  <c r="G679" i="26"/>
  <c r="K678" i="26"/>
  <c r="J678" i="26"/>
  <c r="H678" i="26"/>
  <c r="K677" i="26"/>
  <c r="J677" i="26"/>
  <c r="I677" i="26"/>
  <c r="H677" i="26"/>
  <c r="M677" i="26" s="1"/>
  <c r="J676" i="26"/>
  <c r="J675" i="26" s="1"/>
  <c r="G676" i="26"/>
  <c r="G674" i="26"/>
  <c r="K673" i="26"/>
  <c r="J673" i="26"/>
  <c r="H673" i="26"/>
  <c r="K671" i="26"/>
  <c r="J671" i="26"/>
  <c r="H671" i="26"/>
  <c r="K668" i="26"/>
  <c r="J668" i="26"/>
  <c r="H668" i="26"/>
  <c r="G667" i="26"/>
  <c r="J667" i="26" s="1"/>
  <c r="G665" i="26"/>
  <c r="G669" i="26" s="1"/>
  <c r="K663" i="26"/>
  <c r="J663" i="26"/>
  <c r="H663" i="26"/>
  <c r="G662" i="26"/>
  <c r="K662" i="26" s="1"/>
  <c r="K660" i="26" s="1"/>
  <c r="K661" i="26"/>
  <c r="J661" i="26"/>
  <c r="H661" i="26"/>
  <c r="H659" i="26"/>
  <c r="G659" i="26"/>
  <c r="J659" i="26" s="1"/>
  <c r="K658" i="26"/>
  <c r="J658" i="26"/>
  <c r="H658" i="26"/>
  <c r="G656" i="26"/>
  <c r="K656" i="26" s="1"/>
  <c r="K654" i="26"/>
  <c r="J654" i="26"/>
  <c r="I654" i="26" s="1"/>
  <c r="M654" i="26" s="1"/>
  <c r="H654" i="26"/>
  <c r="K653" i="26"/>
  <c r="G653" i="26"/>
  <c r="K652" i="26"/>
  <c r="J652" i="26"/>
  <c r="H652" i="26"/>
  <c r="K651" i="26"/>
  <c r="J651" i="26"/>
  <c r="H651" i="26"/>
  <c r="K650" i="26"/>
  <c r="G650" i="26"/>
  <c r="K649" i="26"/>
  <c r="J649" i="26"/>
  <c r="H649" i="26"/>
  <c r="K648" i="26"/>
  <c r="J648" i="26"/>
  <c r="H648" i="26"/>
  <c r="G647" i="26"/>
  <c r="K647" i="26" s="1"/>
  <c r="L645" i="26"/>
  <c r="L646" i="26" s="1"/>
  <c r="L647" i="26" s="1"/>
  <c r="L648" i="26" s="1"/>
  <c r="L649" i="26" s="1"/>
  <c r="L650" i="26" s="1"/>
  <c r="L651" i="26" s="1"/>
  <c r="L652" i="26" s="1"/>
  <c r="L653" i="26" s="1"/>
  <c r="L654" i="26" s="1"/>
  <c r="L655" i="26" s="1"/>
  <c r="L656" i="26" s="1"/>
  <c r="L657" i="26" s="1"/>
  <c r="L658" i="26" s="1"/>
  <c r="L659" i="26" s="1"/>
  <c r="L660" i="26" s="1"/>
  <c r="L661" i="26" s="1"/>
  <c r="L662" i="26" s="1"/>
  <c r="L663" i="26" s="1"/>
  <c r="L664" i="26" s="1"/>
  <c r="L665" i="26" s="1"/>
  <c r="L666" i="26" s="1"/>
  <c r="L667" i="26" s="1"/>
  <c r="L668" i="26" s="1"/>
  <c r="L669" i="26" s="1"/>
  <c r="L670" i="26" s="1"/>
  <c r="L671" i="26" s="1"/>
  <c r="L672" i="26" s="1"/>
  <c r="L673" i="26" s="1"/>
  <c r="L674" i="26" s="1"/>
  <c r="L675" i="26" s="1"/>
  <c r="L676" i="26" s="1"/>
  <c r="L677" i="26" s="1"/>
  <c r="L678" i="26" s="1"/>
  <c r="L679" i="26" s="1"/>
  <c r="L680" i="26" s="1"/>
  <c r="L681" i="26" s="1"/>
  <c r="L682" i="26" s="1"/>
  <c r="L683" i="26" s="1"/>
  <c r="L684" i="26" s="1"/>
  <c r="L685" i="26" s="1"/>
  <c r="L686" i="26" s="1"/>
  <c r="L687" i="26" s="1"/>
  <c r="L688" i="26" s="1"/>
  <c r="L689" i="26" s="1"/>
  <c r="L690" i="26" s="1"/>
  <c r="L691" i="26" s="1"/>
  <c r="L692" i="26" s="1"/>
  <c r="L693" i="26" s="1"/>
  <c r="L694" i="26" s="1"/>
  <c r="L695" i="26" s="1"/>
  <c r="L696" i="26" s="1"/>
  <c r="L697" i="26" s="1"/>
  <c r="L698" i="26" s="1"/>
  <c r="L699" i="26" s="1"/>
  <c r="L700" i="26" s="1"/>
  <c r="L701" i="26" s="1"/>
  <c r="L702" i="26" s="1"/>
  <c r="L703" i="26" s="1"/>
  <c r="L704" i="26" s="1"/>
  <c r="L705" i="26" s="1"/>
  <c r="K643" i="26"/>
  <c r="J643" i="26"/>
  <c r="I643" i="26"/>
  <c r="M643" i="26" s="1"/>
  <c r="H643" i="26"/>
  <c r="K642" i="26"/>
  <c r="J642" i="26"/>
  <c r="H642" i="26"/>
  <c r="K641" i="26"/>
  <c r="J641" i="26"/>
  <c r="H641" i="26"/>
  <c r="G640" i="26"/>
  <c r="G644" i="26" s="1"/>
  <c r="J639" i="26"/>
  <c r="G639" i="26"/>
  <c r="K639" i="26" s="1"/>
  <c r="K638" i="26"/>
  <c r="J638" i="26"/>
  <c r="H638" i="26"/>
  <c r="K634" i="26"/>
  <c r="J634" i="26"/>
  <c r="H634" i="26"/>
  <c r="K633" i="26"/>
  <c r="J633" i="26"/>
  <c r="H633" i="26"/>
  <c r="K632" i="26"/>
  <c r="J632" i="26"/>
  <c r="H632" i="26"/>
  <c r="K631" i="26"/>
  <c r="K629" i="26" s="1"/>
  <c r="J631" i="26"/>
  <c r="H631" i="26"/>
  <c r="K630" i="26"/>
  <c r="J630" i="26"/>
  <c r="H630" i="26"/>
  <c r="J629" i="26"/>
  <c r="K628" i="26"/>
  <c r="J628" i="26"/>
  <c r="H628" i="26"/>
  <c r="K627" i="26"/>
  <c r="J627" i="26"/>
  <c r="H627" i="26"/>
  <c r="G624" i="26"/>
  <c r="G625" i="26" s="1"/>
  <c r="G620" i="26"/>
  <c r="G621" i="26" s="1"/>
  <c r="G618" i="26"/>
  <c r="H616" i="26"/>
  <c r="G616" i="26"/>
  <c r="G617" i="26" s="1"/>
  <c r="G612" i="26"/>
  <c r="K611" i="26"/>
  <c r="J611" i="26"/>
  <c r="H611" i="26"/>
  <c r="I611" i="26" s="1"/>
  <c r="G610" i="26"/>
  <c r="K609" i="26"/>
  <c r="J609" i="26"/>
  <c r="H609" i="26"/>
  <c r="G606" i="26"/>
  <c r="J605" i="26"/>
  <c r="G605" i="26"/>
  <c r="K605" i="26" s="1"/>
  <c r="K603" i="26"/>
  <c r="J603" i="26"/>
  <c r="H603" i="26"/>
  <c r="G602" i="26"/>
  <c r="G604" i="26" s="1"/>
  <c r="H604" i="26" s="1"/>
  <c r="G601" i="26"/>
  <c r="J601" i="26" s="1"/>
  <c r="K600" i="26"/>
  <c r="J600" i="26"/>
  <c r="H600" i="26"/>
  <c r="G599" i="26"/>
  <c r="G596" i="26"/>
  <c r="K594" i="26"/>
  <c r="J594" i="26"/>
  <c r="H594" i="26"/>
  <c r="G593" i="26"/>
  <c r="J592" i="26"/>
  <c r="G592" i="26"/>
  <c r="H592" i="26" s="1"/>
  <c r="K591" i="26"/>
  <c r="J591" i="26"/>
  <c r="H591" i="26"/>
  <c r="K590" i="26"/>
  <c r="J590" i="26"/>
  <c r="H590" i="26"/>
  <c r="J589" i="26"/>
  <c r="J588" i="26" s="1"/>
  <c r="G589" i="26"/>
  <c r="G587" i="26"/>
  <c r="K586" i="26"/>
  <c r="J586" i="26"/>
  <c r="H586" i="26"/>
  <c r="K584" i="26"/>
  <c r="J584" i="26"/>
  <c r="H584" i="26"/>
  <c r="G581" i="26"/>
  <c r="K579" i="26"/>
  <c r="J579" i="26"/>
  <c r="H579" i="26"/>
  <c r="G578" i="26"/>
  <c r="K577" i="26"/>
  <c r="J577" i="26"/>
  <c r="H577" i="26"/>
  <c r="H575" i="26"/>
  <c r="G575" i="26"/>
  <c r="K575" i="26" s="1"/>
  <c r="K574" i="26"/>
  <c r="J574" i="26"/>
  <c r="H574" i="26"/>
  <c r="H573" i="26" s="1"/>
  <c r="G572" i="26"/>
  <c r="K570" i="26"/>
  <c r="J570" i="26"/>
  <c r="H570" i="26"/>
  <c r="J569" i="26"/>
  <c r="G569" i="26"/>
  <c r="H569" i="26" s="1"/>
  <c r="K568" i="26"/>
  <c r="J568" i="26"/>
  <c r="I568" i="26"/>
  <c r="M568" i="26" s="1"/>
  <c r="H568" i="26"/>
  <c r="K567" i="26"/>
  <c r="J567" i="26"/>
  <c r="H567" i="26"/>
  <c r="G566" i="26"/>
  <c r="K565" i="26"/>
  <c r="J565" i="26"/>
  <c r="H565" i="26"/>
  <c r="K564" i="26"/>
  <c r="K562" i="26" s="1"/>
  <c r="J564" i="26"/>
  <c r="H564" i="26"/>
  <c r="K563" i="26"/>
  <c r="G563" i="26"/>
  <c r="L561" i="26"/>
  <c r="L562" i="26" s="1"/>
  <c r="L563" i="26" s="1"/>
  <c r="L564" i="26" s="1"/>
  <c r="L565" i="26" s="1"/>
  <c r="L566" i="26" s="1"/>
  <c r="L567" i="26" s="1"/>
  <c r="L568" i="26" s="1"/>
  <c r="L569" i="26" s="1"/>
  <c r="L570" i="26" s="1"/>
  <c r="L571" i="26" s="1"/>
  <c r="L572" i="26" s="1"/>
  <c r="L573" i="26" s="1"/>
  <c r="L574" i="26" s="1"/>
  <c r="L575" i="26" s="1"/>
  <c r="L576" i="26" s="1"/>
  <c r="L577" i="26" s="1"/>
  <c r="L578" i="26" s="1"/>
  <c r="L579" i="26" s="1"/>
  <c r="L580" i="26" s="1"/>
  <c r="L581" i="26" s="1"/>
  <c r="L582" i="26" s="1"/>
  <c r="L583" i="26" s="1"/>
  <c r="L584" i="26" s="1"/>
  <c r="L585" i="26" s="1"/>
  <c r="L586" i="26" s="1"/>
  <c r="L587" i="26" s="1"/>
  <c r="L588" i="26" s="1"/>
  <c r="L589" i="26" s="1"/>
  <c r="L590" i="26" s="1"/>
  <c r="L591" i="26" s="1"/>
  <c r="L592" i="26" s="1"/>
  <c r="L593" i="26" s="1"/>
  <c r="L594" i="26" s="1"/>
  <c r="L595" i="26" s="1"/>
  <c r="L596" i="26" s="1"/>
  <c r="L597" i="26" s="1"/>
  <c r="L598" i="26" s="1"/>
  <c r="L599" i="26" s="1"/>
  <c r="L600" i="26" s="1"/>
  <c r="L601" i="26" s="1"/>
  <c r="L602" i="26" s="1"/>
  <c r="L603" i="26" s="1"/>
  <c r="L604" i="26" s="1"/>
  <c r="L605" i="26" s="1"/>
  <c r="L606" i="26" s="1"/>
  <c r="L607" i="26" s="1"/>
  <c r="L608" i="26" s="1"/>
  <c r="L609" i="26" s="1"/>
  <c r="L610" i="26" s="1"/>
  <c r="L611" i="26" s="1"/>
  <c r="L612" i="26" s="1"/>
  <c r="L613" i="26" s="1"/>
  <c r="L614" i="26" s="1"/>
  <c r="L615" i="26" s="1"/>
  <c r="L616" i="26" s="1"/>
  <c r="L617" i="26" s="1"/>
  <c r="L618" i="26" s="1"/>
  <c r="K559" i="26"/>
  <c r="J559" i="26"/>
  <c r="H559" i="26"/>
  <c r="H556" i="26" s="1"/>
  <c r="K558" i="26"/>
  <c r="J558" i="26"/>
  <c r="H558" i="26"/>
  <c r="K557" i="26"/>
  <c r="J557" i="26"/>
  <c r="H557" i="26"/>
  <c r="G556" i="26"/>
  <c r="G560" i="26" s="1"/>
  <c r="H560" i="26" s="1"/>
  <c r="G555" i="26"/>
  <c r="H555" i="26" s="1"/>
  <c r="K554" i="26"/>
  <c r="J554" i="26"/>
  <c r="H554" i="26"/>
  <c r="K550" i="26"/>
  <c r="J550" i="26"/>
  <c r="H550" i="26"/>
  <c r="K549" i="26"/>
  <c r="J549" i="26"/>
  <c r="H549" i="26"/>
  <c r="K548" i="26"/>
  <c r="J548" i="26"/>
  <c r="H548" i="26"/>
  <c r="K547" i="26"/>
  <c r="J547" i="26"/>
  <c r="H547" i="26"/>
  <c r="K546" i="26"/>
  <c r="K545" i="26" s="1"/>
  <c r="J546" i="26"/>
  <c r="H546" i="26"/>
  <c r="H545" i="26"/>
  <c r="G545" i="26"/>
  <c r="K544" i="26"/>
  <c r="J544" i="26"/>
  <c r="H544" i="26"/>
  <c r="K543" i="26"/>
  <c r="J543" i="26"/>
  <c r="H543" i="26"/>
  <c r="J541" i="26"/>
  <c r="G540" i="26"/>
  <c r="G541" i="26" s="1"/>
  <c r="H537" i="26"/>
  <c r="G536" i="26"/>
  <c r="G537" i="26" s="1"/>
  <c r="K537" i="26" s="1"/>
  <c r="G534" i="26"/>
  <c r="J534" i="26" s="1"/>
  <c r="J532" i="26"/>
  <c r="G532" i="26"/>
  <c r="K532" i="26" s="1"/>
  <c r="G528" i="26"/>
  <c r="J528" i="26" s="1"/>
  <c r="K527" i="26"/>
  <c r="J527" i="26"/>
  <c r="H527" i="26"/>
  <c r="K524" i="26"/>
  <c r="J524" i="26"/>
  <c r="I524" i="26"/>
  <c r="M524" i="26" s="1"/>
  <c r="H524" i="26"/>
  <c r="G523" i="26"/>
  <c r="G521" i="26"/>
  <c r="K520" i="26"/>
  <c r="J520" i="26"/>
  <c r="H520" i="26"/>
  <c r="G518" i="26"/>
  <c r="H517" i="26"/>
  <c r="G517" i="26"/>
  <c r="K516" i="26"/>
  <c r="J516" i="26"/>
  <c r="H516" i="26"/>
  <c r="G515" i="26"/>
  <c r="K515" i="26" s="1"/>
  <c r="K514" i="26" s="1"/>
  <c r="K510" i="26"/>
  <c r="J510" i="26"/>
  <c r="H510" i="26"/>
  <c r="G509" i="26"/>
  <c r="G511" i="26" s="1"/>
  <c r="G508" i="26"/>
  <c r="K507" i="26"/>
  <c r="J507" i="26"/>
  <c r="H507" i="26"/>
  <c r="J506" i="26"/>
  <c r="G506" i="26"/>
  <c r="H506" i="26" s="1"/>
  <c r="K505" i="26"/>
  <c r="J505" i="26"/>
  <c r="H505" i="26"/>
  <c r="H503" i="26"/>
  <c r="G503" i="26"/>
  <c r="K503" i="26" s="1"/>
  <c r="K502" i="26"/>
  <c r="J502" i="26"/>
  <c r="H502" i="26"/>
  <c r="K500" i="26"/>
  <c r="J500" i="26"/>
  <c r="H500" i="26"/>
  <c r="G497" i="26"/>
  <c r="G496" i="26"/>
  <c r="K495" i="26"/>
  <c r="J495" i="26"/>
  <c r="I495" i="26" s="1"/>
  <c r="M495" i="26" s="1"/>
  <c r="H495" i="26"/>
  <c r="K494" i="26"/>
  <c r="G494" i="26"/>
  <c r="H494" i="26" s="1"/>
  <c r="K493" i="26"/>
  <c r="J493" i="26"/>
  <c r="H493" i="26"/>
  <c r="H492" i="26"/>
  <c r="G491" i="26"/>
  <c r="J491" i="26" s="1"/>
  <c r="K490" i="26"/>
  <c r="J490" i="26"/>
  <c r="H490" i="26"/>
  <c r="G488" i="26"/>
  <c r="K486" i="26"/>
  <c r="J486" i="26"/>
  <c r="H486" i="26"/>
  <c r="J485" i="26"/>
  <c r="G485" i="26"/>
  <c r="H485" i="26" s="1"/>
  <c r="K484" i="26"/>
  <c r="J484" i="26"/>
  <c r="I484" i="26"/>
  <c r="M484" i="26" s="1"/>
  <c r="H484" i="26"/>
  <c r="K483" i="26"/>
  <c r="J483" i="26"/>
  <c r="H483" i="26"/>
  <c r="H482" i="26"/>
  <c r="G482" i="26"/>
  <c r="K482" i="26" s="1"/>
  <c r="K481" i="26"/>
  <c r="J481" i="26"/>
  <c r="H481" i="26"/>
  <c r="K480" i="26"/>
  <c r="J480" i="26"/>
  <c r="H480" i="26"/>
  <c r="I480" i="26" s="1"/>
  <c r="G479" i="26"/>
  <c r="H479" i="26" s="1"/>
  <c r="L477" i="26"/>
  <c r="L478" i="26" s="1"/>
  <c r="L479" i="26" s="1"/>
  <c r="L480" i="26" s="1"/>
  <c r="L481" i="26" s="1"/>
  <c r="L482" i="26" s="1"/>
  <c r="L483" i="26" s="1"/>
  <c r="L484" i="26" s="1"/>
  <c r="L485" i="26" s="1"/>
  <c r="L486" i="26" s="1"/>
  <c r="L487" i="26" s="1"/>
  <c r="L488" i="26" s="1"/>
  <c r="L489" i="26" s="1"/>
  <c r="L490" i="26" s="1"/>
  <c r="L491" i="26" s="1"/>
  <c r="L492" i="26" s="1"/>
  <c r="L493" i="26" s="1"/>
  <c r="L494" i="26" s="1"/>
  <c r="L495" i="26" s="1"/>
  <c r="L496" i="26" s="1"/>
  <c r="L497" i="26" s="1"/>
  <c r="L498" i="26" s="1"/>
  <c r="L499" i="26" s="1"/>
  <c r="L500" i="26" s="1"/>
  <c r="L501" i="26" s="1"/>
  <c r="L502" i="26" s="1"/>
  <c r="L503" i="26" s="1"/>
  <c r="L504" i="26" s="1"/>
  <c r="L505" i="26" s="1"/>
  <c r="L506" i="26" s="1"/>
  <c r="L507" i="26" s="1"/>
  <c r="L508" i="26" s="1"/>
  <c r="L509" i="26" s="1"/>
  <c r="L510" i="26" s="1"/>
  <c r="L511" i="26" s="1"/>
  <c r="L512" i="26" s="1"/>
  <c r="L513" i="26" s="1"/>
  <c r="L514" i="26" s="1"/>
  <c r="L515" i="26" s="1"/>
  <c r="L516" i="26" s="1"/>
  <c r="L517" i="26" s="1"/>
  <c r="L518" i="26" s="1"/>
  <c r="L519" i="26" s="1"/>
  <c r="L520" i="26" s="1"/>
  <c r="L521" i="26" s="1"/>
  <c r="L522" i="26" s="1"/>
  <c r="L523" i="26" s="1"/>
  <c r="L524" i="26" s="1"/>
  <c r="L525" i="26" s="1"/>
  <c r="L526" i="26" s="1"/>
  <c r="L527" i="26" s="1"/>
  <c r="L528" i="26" s="1"/>
  <c r="L529" i="26" s="1"/>
  <c r="L530" i="26" s="1"/>
  <c r="L531" i="26" s="1"/>
  <c r="L532" i="26" s="1"/>
  <c r="L533" i="26" s="1"/>
  <c r="L534" i="26" s="1"/>
  <c r="K475" i="26"/>
  <c r="J475" i="26"/>
  <c r="H475" i="26"/>
  <c r="K474" i="26"/>
  <c r="J474" i="26"/>
  <c r="H474" i="26"/>
  <c r="I474" i="26" s="1"/>
  <c r="M474" i="26" s="1"/>
  <c r="K473" i="26"/>
  <c r="J473" i="26"/>
  <c r="H473" i="26"/>
  <c r="G472" i="26"/>
  <c r="G476" i="26" s="1"/>
  <c r="H476" i="26" s="1"/>
  <c r="H471" i="26"/>
  <c r="G471" i="26"/>
  <c r="K471" i="26" s="1"/>
  <c r="K470" i="26"/>
  <c r="J470" i="26"/>
  <c r="H470" i="26"/>
  <c r="K466" i="26"/>
  <c r="J466" i="26"/>
  <c r="H466" i="26"/>
  <c r="K465" i="26"/>
  <c r="J465" i="26"/>
  <c r="H465" i="26"/>
  <c r="K464" i="26"/>
  <c r="J464" i="26"/>
  <c r="H464" i="26"/>
  <c r="K463" i="26"/>
  <c r="J463" i="26"/>
  <c r="H463" i="26"/>
  <c r="K462" i="26"/>
  <c r="J462" i="26"/>
  <c r="H462" i="26"/>
  <c r="G461" i="26"/>
  <c r="K460" i="26"/>
  <c r="J460" i="26"/>
  <c r="H460" i="26"/>
  <c r="K459" i="26"/>
  <c r="J459" i="26"/>
  <c r="I459" i="26"/>
  <c r="M459" i="26" s="1"/>
  <c r="H459" i="26"/>
  <c r="G456" i="26"/>
  <c r="G457" i="26" s="1"/>
  <c r="J457" i="26" s="1"/>
  <c r="G452" i="26"/>
  <c r="K450" i="26"/>
  <c r="J450" i="26"/>
  <c r="I450" i="26"/>
  <c r="H450" i="26"/>
  <c r="M450" i="26" s="1"/>
  <c r="G444" i="26"/>
  <c r="K444" i="26" s="1"/>
  <c r="G442" i="26"/>
  <c r="J440" i="26"/>
  <c r="G440" i="26"/>
  <c r="H440" i="26" s="1"/>
  <c r="K439" i="26"/>
  <c r="J439" i="26"/>
  <c r="J438" i="26" s="1"/>
  <c r="H439" i="26"/>
  <c r="G438" i="26"/>
  <c r="K437" i="26"/>
  <c r="J437" i="26"/>
  <c r="H437" i="26"/>
  <c r="I437" i="26" s="1"/>
  <c r="M437" i="26" s="1"/>
  <c r="G435" i="26"/>
  <c r="J433" i="26"/>
  <c r="H433" i="26"/>
  <c r="G433" i="26"/>
  <c r="K433" i="26" s="1"/>
  <c r="K432" i="26"/>
  <c r="J432" i="26"/>
  <c r="H432" i="26"/>
  <c r="G430" i="26"/>
  <c r="G431" i="26" s="1"/>
  <c r="J431" i="26" s="1"/>
  <c r="J430" i="26" s="1"/>
  <c r="H429" i="26"/>
  <c r="G429" i="26"/>
  <c r="K429" i="26" s="1"/>
  <c r="K428" i="26"/>
  <c r="J428" i="26"/>
  <c r="H428" i="26"/>
  <c r="G427" i="26"/>
  <c r="K427" i="26" s="1"/>
  <c r="K426" i="26" s="1"/>
  <c r="K425" i="26" s="1"/>
  <c r="G424" i="26"/>
  <c r="K422" i="26"/>
  <c r="J422" i="26"/>
  <c r="H422" i="26"/>
  <c r="G421" i="26"/>
  <c r="G420" i="26"/>
  <c r="J420" i="26" s="1"/>
  <c r="K419" i="26"/>
  <c r="J419" i="26"/>
  <c r="I419" i="26"/>
  <c r="H419" i="26"/>
  <c r="M419" i="26" s="1"/>
  <c r="G418" i="26"/>
  <c r="K417" i="26"/>
  <c r="J417" i="26"/>
  <c r="H417" i="26"/>
  <c r="G415" i="26"/>
  <c r="K415" i="26" s="1"/>
  <c r="K413" i="26" s="1"/>
  <c r="K414" i="26"/>
  <c r="J414" i="26"/>
  <c r="H414" i="26"/>
  <c r="K412" i="26"/>
  <c r="J412" i="26"/>
  <c r="H412" i="26"/>
  <c r="G410" i="26"/>
  <c r="G411" i="26" s="1"/>
  <c r="G409" i="26"/>
  <c r="G408" i="26" s="1"/>
  <c r="K407" i="26"/>
  <c r="J407" i="26"/>
  <c r="H407" i="26"/>
  <c r="G406" i="26"/>
  <c r="H406" i="26" s="1"/>
  <c r="K405" i="26"/>
  <c r="J405" i="26"/>
  <c r="H405" i="26"/>
  <c r="G403" i="26"/>
  <c r="K403" i="26" s="1"/>
  <c r="K402" i="26"/>
  <c r="J402" i="26"/>
  <c r="H402" i="26"/>
  <c r="G400" i="26"/>
  <c r="H400" i="26" s="1"/>
  <c r="K398" i="26"/>
  <c r="J398" i="26"/>
  <c r="I398" i="26" s="1"/>
  <c r="M398" i="26" s="1"/>
  <c r="H398" i="26"/>
  <c r="K397" i="26"/>
  <c r="G397" i="26"/>
  <c r="H397" i="26" s="1"/>
  <c r="K396" i="26"/>
  <c r="J396" i="26"/>
  <c r="H396" i="26"/>
  <c r="K395" i="26"/>
  <c r="J395" i="26"/>
  <c r="H395" i="26"/>
  <c r="K394" i="26"/>
  <c r="G394" i="26"/>
  <c r="J394" i="26" s="1"/>
  <c r="K393" i="26"/>
  <c r="J393" i="26"/>
  <c r="H393" i="26"/>
  <c r="K392" i="26"/>
  <c r="J392" i="26"/>
  <c r="H392" i="26"/>
  <c r="J391" i="26"/>
  <c r="G391" i="26"/>
  <c r="H391" i="26" s="1"/>
  <c r="L389" i="26"/>
  <c r="L390" i="26" s="1"/>
  <c r="L391" i="26" s="1"/>
  <c r="L392" i="26" s="1"/>
  <c r="L393" i="26" s="1"/>
  <c r="L394" i="26" s="1"/>
  <c r="L395" i="26" s="1"/>
  <c r="L396" i="26" s="1"/>
  <c r="L397" i="26" s="1"/>
  <c r="L398" i="26" s="1"/>
  <c r="L399" i="26" s="1"/>
  <c r="L400" i="26" s="1"/>
  <c r="L401" i="26" s="1"/>
  <c r="L402" i="26" s="1"/>
  <c r="L403" i="26" s="1"/>
  <c r="L404" i="26" s="1"/>
  <c r="L405" i="26" s="1"/>
  <c r="L406" i="26" s="1"/>
  <c r="L407" i="26" s="1"/>
  <c r="L408" i="26" s="1"/>
  <c r="L409" i="26" s="1"/>
  <c r="L410" i="26" s="1"/>
  <c r="L411" i="26" s="1"/>
  <c r="L412" i="26" s="1"/>
  <c r="L413" i="26" s="1"/>
  <c r="L414" i="26" s="1"/>
  <c r="L415" i="26" s="1"/>
  <c r="L416" i="26" s="1"/>
  <c r="L417" i="26" s="1"/>
  <c r="L418" i="26" s="1"/>
  <c r="L419" i="26" s="1"/>
  <c r="L420" i="26" s="1"/>
  <c r="L421" i="26" s="1"/>
  <c r="L422" i="26" s="1"/>
  <c r="L423" i="26" s="1"/>
  <c r="L424" i="26" s="1"/>
  <c r="L425" i="26" s="1"/>
  <c r="L426" i="26" s="1"/>
  <c r="L427" i="26" s="1"/>
  <c r="L428" i="26" s="1"/>
  <c r="L429" i="26" s="1"/>
  <c r="L430" i="26" s="1"/>
  <c r="L431" i="26" s="1"/>
  <c r="L432" i="26" s="1"/>
  <c r="L433" i="26" s="1"/>
  <c r="L434" i="26" s="1"/>
  <c r="L435" i="26" s="1"/>
  <c r="L436" i="26" s="1"/>
  <c r="L437" i="26" s="1"/>
  <c r="L438" i="26" s="1"/>
  <c r="L439" i="26" s="1"/>
  <c r="L440" i="26" s="1"/>
  <c r="L441" i="26" s="1"/>
  <c r="L442" i="26" s="1"/>
  <c r="L443" i="26" s="1"/>
  <c r="L444" i="26" s="1"/>
  <c r="L445" i="26" s="1"/>
  <c r="L446" i="26" s="1"/>
  <c r="L447" i="26" s="1"/>
  <c r="L448" i="26" s="1"/>
  <c r="L449" i="26" s="1"/>
  <c r="L450" i="26" s="1"/>
  <c r="K387" i="26"/>
  <c r="J387" i="26"/>
  <c r="I387" i="26"/>
  <c r="H387" i="26"/>
  <c r="M387" i="26" s="1"/>
  <c r="K386" i="26"/>
  <c r="J386" i="26"/>
  <c r="H386" i="26"/>
  <c r="K385" i="26"/>
  <c r="J385" i="26"/>
  <c r="I385" i="26"/>
  <c r="H385" i="26"/>
  <c r="M385" i="26" s="1"/>
  <c r="G384" i="26"/>
  <c r="G383" i="26"/>
  <c r="K381" i="26"/>
  <c r="J381" i="26"/>
  <c r="I381" i="26"/>
  <c r="H381" i="26"/>
  <c r="K378" i="26"/>
  <c r="J378" i="26"/>
  <c r="H378" i="26"/>
  <c r="K377" i="26"/>
  <c r="J377" i="26"/>
  <c r="H377" i="26"/>
  <c r="K376" i="26"/>
  <c r="J376" i="26"/>
  <c r="I376" i="26"/>
  <c r="M376" i="26" s="1"/>
  <c r="H376" i="26"/>
  <c r="K375" i="26"/>
  <c r="J375" i="26"/>
  <c r="H375" i="26"/>
  <c r="K374" i="26"/>
  <c r="J374" i="26"/>
  <c r="H374" i="26"/>
  <c r="K373" i="26"/>
  <c r="G373" i="26"/>
  <c r="K372" i="26"/>
  <c r="J372" i="26"/>
  <c r="H372" i="26"/>
  <c r="K371" i="26"/>
  <c r="J371" i="26"/>
  <c r="H371" i="26"/>
  <c r="G367" i="26"/>
  <c r="G365" i="26"/>
  <c r="K365" i="26" s="1"/>
  <c r="K361" i="26"/>
  <c r="J361" i="26"/>
  <c r="H361" i="26"/>
  <c r="G359" i="26"/>
  <c r="G358" i="26"/>
  <c r="G356" i="26"/>
  <c r="K356" i="26" s="1"/>
  <c r="G352" i="26"/>
  <c r="K352" i="26" s="1"/>
  <c r="K350" i="26" s="1"/>
  <c r="K351" i="26"/>
  <c r="J351" i="26"/>
  <c r="H351" i="26"/>
  <c r="G350" i="26"/>
  <c r="K348" i="26"/>
  <c r="J348" i="26"/>
  <c r="H348" i="26"/>
  <c r="G347" i="26"/>
  <c r="G349" i="26" s="1"/>
  <c r="G345" i="26"/>
  <c r="H345" i="26" s="1"/>
  <c r="K344" i="26"/>
  <c r="J344" i="26"/>
  <c r="H344" i="26"/>
  <c r="G342" i="26"/>
  <c r="G336" i="26" s="1"/>
  <c r="H341" i="26"/>
  <c r="G341" i="26"/>
  <c r="K341" i="26" s="1"/>
  <c r="H340" i="26"/>
  <c r="G340" i="26"/>
  <c r="K339" i="26"/>
  <c r="J339" i="26"/>
  <c r="H339" i="26"/>
  <c r="K334" i="26"/>
  <c r="J334" i="26"/>
  <c r="H334" i="26"/>
  <c r="G333" i="26"/>
  <c r="G335" i="26" s="1"/>
  <c r="G332" i="26"/>
  <c r="K332" i="26" s="1"/>
  <c r="K331" i="26"/>
  <c r="J331" i="26"/>
  <c r="H331" i="26"/>
  <c r="J330" i="26"/>
  <c r="J328" i="26" s="1"/>
  <c r="H330" i="26"/>
  <c r="G330" i="26"/>
  <c r="K330" i="26" s="1"/>
  <c r="K329" i="26"/>
  <c r="K328" i="26" s="1"/>
  <c r="J329" i="26"/>
  <c r="H329" i="26"/>
  <c r="G327" i="26"/>
  <c r="K327" i="26" s="1"/>
  <c r="K326" i="26"/>
  <c r="J326" i="26"/>
  <c r="H326" i="26"/>
  <c r="K324" i="26"/>
  <c r="J324" i="26"/>
  <c r="H324" i="26"/>
  <c r="K321" i="26"/>
  <c r="J321" i="26"/>
  <c r="H321" i="26"/>
  <c r="H320" i="26"/>
  <c r="G320" i="26"/>
  <c r="K320" i="26" s="1"/>
  <c r="H319" i="26"/>
  <c r="K318" i="26"/>
  <c r="J318" i="26"/>
  <c r="H318" i="26"/>
  <c r="I318" i="26" s="1"/>
  <c r="M318" i="26" s="1"/>
  <c r="G317" i="26"/>
  <c r="K317" i="26" s="1"/>
  <c r="K316" i="26" s="1"/>
  <c r="G315" i="26"/>
  <c r="G322" i="26" s="1"/>
  <c r="G323" i="26" s="1"/>
  <c r="K313" i="26"/>
  <c r="J313" i="26"/>
  <c r="H313" i="26"/>
  <c r="H312" i="26"/>
  <c r="G312" i="26"/>
  <c r="K312" i="26" s="1"/>
  <c r="K311" i="26"/>
  <c r="K310" i="26" s="1"/>
  <c r="J311" i="26"/>
  <c r="H311" i="26"/>
  <c r="G309" i="26"/>
  <c r="K308" i="26"/>
  <c r="J308" i="26"/>
  <c r="H308" i="26"/>
  <c r="K306" i="26"/>
  <c r="G306" i="26"/>
  <c r="J306" i="26" s="1"/>
  <c r="K304" i="26"/>
  <c r="K296" i="26" s="1"/>
  <c r="J304" i="26"/>
  <c r="H304" i="26"/>
  <c r="G303" i="26"/>
  <c r="J303" i="26" s="1"/>
  <c r="K302" i="26"/>
  <c r="J302" i="26"/>
  <c r="I302" i="26"/>
  <c r="H302" i="26"/>
  <c r="M302" i="26" s="1"/>
  <c r="K301" i="26"/>
  <c r="J301" i="26"/>
  <c r="H301" i="26"/>
  <c r="J300" i="26"/>
  <c r="G300" i="26"/>
  <c r="K300" i="26" s="1"/>
  <c r="K299" i="26"/>
  <c r="J299" i="26"/>
  <c r="H299" i="26"/>
  <c r="K298" i="26"/>
  <c r="J298" i="26"/>
  <c r="H298" i="26"/>
  <c r="J297" i="26"/>
  <c r="J296" i="26" s="1"/>
  <c r="H297" i="26"/>
  <c r="G297" i="26"/>
  <c r="K297" i="26" s="1"/>
  <c r="L296" i="26"/>
  <c r="L297" i="26" s="1"/>
  <c r="L298" i="26" s="1"/>
  <c r="L299" i="26" s="1"/>
  <c r="L300" i="26" s="1"/>
  <c r="L301" i="26" s="1"/>
  <c r="L302" i="26" s="1"/>
  <c r="L303" i="26" s="1"/>
  <c r="L304" i="26" s="1"/>
  <c r="L305" i="26" s="1"/>
  <c r="L306" i="26" s="1"/>
  <c r="L307" i="26" s="1"/>
  <c r="L308" i="26" s="1"/>
  <c r="L309" i="26" s="1"/>
  <c r="L310" i="26" s="1"/>
  <c r="L311" i="26" s="1"/>
  <c r="L312" i="26" s="1"/>
  <c r="L313" i="26" s="1"/>
  <c r="L314" i="26" s="1"/>
  <c r="L315" i="26" s="1"/>
  <c r="L316" i="26" s="1"/>
  <c r="L317" i="26" s="1"/>
  <c r="L318" i="26" s="1"/>
  <c r="L319" i="26" s="1"/>
  <c r="L320" i="26" s="1"/>
  <c r="L321" i="26" s="1"/>
  <c r="L322" i="26" s="1"/>
  <c r="L323" i="26" s="1"/>
  <c r="L324" i="26" s="1"/>
  <c r="L325" i="26" s="1"/>
  <c r="L326" i="26" s="1"/>
  <c r="L327" i="26" s="1"/>
  <c r="L328" i="26" s="1"/>
  <c r="L329" i="26" s="1"/>
  <c r="L330" i="26" s="1"/>
  <c r="L331" i="26" s="1"/>
  <c r="L332" i="26" s="1"/>
  <c r="L333" i="26" s="1"/>
  <c r="L334" i="26" s="1"/>
  <c r="L335" i="26" s="1"/>
  <c r="L336" i="26" s="1"/>
  <c r="L337" i="26" s="1"/>
  <c r="L338" i="26" s="1"/>
  <c r="L339" i="26" s="1"/>
  <c r="L340" i="26" s="1"/>
  <c r="L341" i="26" s="1"/>
  <c r="L342" i="26" s="1"/>
  <c r="L343" i="26" s="1"/>
  <c r="L344" i="26" s="1"/>
  <c r="L345" i="26" s="1"/>
  <c r="L346" i="26" s="1"/>
  <c r="L347" i="26" s="1"/>
  <c r="L348" i="26" s="1"/>
  <c r="L349" i="26" s="1"/>
  <c r="L350" i="26" s="1"/>
  <c r="L351" i="26" s="1"/>
  <c r="L352" i="26" s="1"/>
  <c r="L353" i="26" s="1"/>
  <c r="L354" i="26" s="1"/>
  <c r="L355" i="26" s="1"/>
  <c r="L356" i="26" s="1"/>
  <c r="L357" i="26" s="1"/>
  <c r="L358" i="26" s="1"/>
  <c r="L359" i="26" s="1"/>
  <c r="L360" i="26" s="1"/>
  <c r="L361" i="26" s="1"/>
  <c r="L362" i="26" s="1"/>
  <c r="G296" i="26"/>
  <c r="L295" i="26"/>
  <c r="K293" i="26"/>
  <c r="J293" i="26"/>
  <c r="H293" i="26"/>
  <c r="K292" i="26"/>
  <c r="J292" i="26"/>
  <c r="H292" i="26"/>
  <c r="K291" i="26"/>
  <c r="J291" i="26"/>
  <c r="H291" i="26"/>
  <c r="G290" i="26"/>
  <c r="J289" i="26"/>
  <c r="G289" i="26"/>
  <c r="K289" i="26" s="1"/>
  <c r="K288" i="26"/>
  <c r="J288" i="26"/>
  <c r="H288" i="26"/>
  <c r="K284" i="26"/>
  <c r="J284" i="26"/>
  <c r="H284" i="26"/>
  <c r="K283" i="26"/>
  <c r="J283" i="26"/>
  <c r="H283" i="26"/>
  <c r="K282" i="26"/>
  <c r="J282" i="26"/>
  <c r="H282" i="26"/>
  <c r="K281" i="26"/>
  <c r="J281" i="26"/>
  <c r="I281" i="26"/>
  <c r="H281" i="26"/>
  <c r="K280" i="26"/>
  <c r="G280" i="26"/>
  <c r="K279" i="26"/>
  <c r="J279" i="26"/>
  <c r="H279" i="26"/>
  <c r="K278" i="26"/>
  <c r="J278" i="26"/>
  <c r="H278" i="26"/>
  <c r="K277" i="26"/>
  <c r="J277" i="26"/>
  <c r="J276" i="26" s="1"/>
  <c r="H277" i="26"/>
  <c r="G276" i="26"/>
  <c r="K275" i="26"/>
  <c r="J275" i="26"/>
  <c r="H275" i="26"/>
  <c r="K274" i="26"/>
  <c r="J274" i="26"/>
  <c r="H274" i="26"/>
  <c r="G271" i="26"/>
  <c r="K270" i="26"/>
  <c r="J270" i="26"/>
  <c r="G267" i="26"/>
  <c r="K264" i="26"/>
  <c r="J264" i="26"/>
  <c r="H264" i="26"/>
  <c r="G262" i="26"/>
  <c r="K262" i="26" s="1"/>
  <c r="G261" i="26"/>
  <c r="G260" i="26"/>
  <c r="G259" i="26"/>
  <c r="K259" i="26" s="1"/>
  <c r="J255" i="26"/>
  <c r="J253" i="26" s="1"/>
  <c r="H255" i="26"/>
  <c r="G255" i="26"/>
  <c r="K255" i="26" s="1"/>
  <c r="K254" i="26"/>
  <c r="K253" i="26" s="1"/>
  <c r="J254" i="26"/>
  <c r="H254" i="26"/>
  <c r="G253" i="26"/>
  <c r="K251" i="26"/>
  <c r="J251" i="26"/>
  <c r="H251" i="26"/>
  <c r="G250" i="26"/>
  <c r="G252" i="26" s="1"/>
  <c r="G248" i="26"/>
  <c r="H248" i="26" s="1"/>
  <c r="K246" i="26"/>
  <c r="J246" i="26"/>
  <c r="H246" i="26"/>
  <c r="G245" i="26"/>
  <c r="G247" i="26" s="1"/>
  <c r="J244" i="26"/>
  <c r="G244" i="26"/>
  <c r="K244" i="26" s="1"/>
  <c r="K243" i="26"/>
  <c r="J243" i="26"/>
  <c r="H243" i="26"/>
  <c r="G242" i="26"/>
  <c r="H242" i="26" s="1"/>
  <c r="H241" i="26" s="1"/>
  <c r="K237" i="26"/>
  <c r="J237" i="26"/>
  <c r="H237" i="26"/>
  <c r="G236" i="26"/>
  <c r="J235" i="26"/>
  <c r="G235" i="26"/>
  <c r="K235" i="26" s="1"/>
  <c r="K234" i="26"/>
  <c r="J234" i="26"/>
  <c r="H234" i="26"/>
  <c r="K233" i="26"/>
  <c r="J233" i="26"/>
  <c r="H233" i="26"/>
  <c r="J232" i="26"/>
  <c r="J231" i="26" s="1"/>
  <c r="H232" i="26"/>
  <c r="H231" i="26" s="1"/>
  <c r="G232" i="26"/>
  <c r="K232" i="26" s="1"/>
  <c r="K231" i="26"/>
  <c r="J230" i="26"/>
  <c r="J228" i="26" s="1"/>
  <c r="G230" i="26"/>
  <c r="K230" i="26" s="1"/>
  <c r="K229" i="26"/>
  <c r="K228" i="26" s="1"/>
  <c r="J229" i="26"/>
  <c r="H229" i="26"/>
  <c r="K227" i="26"/>
  <c r="J227" i="26"/>
  <c r="H227" i="26"/>
  <c r="G225" i="26"/>
  <c r="G226" i="26" s="1"/>
  <c r="G224" i="26"/>
  <c r="G223" i="26"/>
  <c r="K222" i="26"/>
  <c r="J222" i="26"/>
  <c r="H222" i="26"/>
  <c r="K221" i="26"/>
  <c r="J221" i="26"/>
  <c r="H221" i="26"/>
  <c r="G220" i="26"/>
  <c r="K218" i="26"/>
  <c r="G218" i="26"/>
  <c r="H218" i="26" s="1"/>
  <c r="K217" i="26"/>
  <c r="J217" i="26"/>
  <c r="H217" i="26"/>
  <c r="G215" i="26"/>
  <c r="K213" i="26"/>
  <c r="J213" i="26"/>
  <c r="H213" i="26"/>
  <c r="G212" i="26"/>
  <c r="K211" i="26"/>
  <c r="J211" i="26"/>
  <c r="I211" i="26"/>
  <c r="M211" i="26" s="1"/>
  <c r="H211" i="26"/>
  <c r="K210" i="26"/>
  <c r="J210" i="26"/>
  <c r="H210" i="26"/>
  <c r="J209" i="26"/>
  <c r="G209" i="26"/>
  <c r="H209" i="26" s="1"/>
  <c r="K208" i="26"/>
  <c r="J208" i="26"/>
  <c r="H208" i="26"/>
  <c r="K207" i="26"/>
  <c r="J207" i="26"/>
  <c r="H207" i="26"/>
  <c r="G206" i="26"/>
  <c r="K206" i="26" s="1"/>
  <c r="K205" i="26" s="1"/>
  <c r="G205" i="26"/>
  <c r="L204" i="26"/>
  <c r="L205" i="26" s="1"/>
  <c r="L206" i="26" s="1"/>
  <c r="L207" i="26" s="1"/>
  <c r="L208" i="26" s="1"/>
  <c r="L209" i="26" s="1"/>
  <c r="L210" i="26" s="1"/>
  <c r="L211" i="26" s="1"/>
  <c r="L212" i="26" s="1"/>
  <c r="L213" i="26" s="1"/>
  <c r="L214" i="26" s="1"/>
  <c r="L215" i="26" s="1"/>
  <c r="L216" i="26" s="1"/>
  <c r="L217" i="26" s="1"/>
  <c r="L218" i="26" s="1"/>
  <c r="L219" i="26" s="1"/>
  <c r="L220" i="26" s="1"/>
  <c r="L221" i="26" s="1"/>
  <c r="L222" i="26" s="1"/>
  <c r="L223" i="26" s="1"/>
  <c r="L224" i="26" s="1"/>
  <c r="L225" i="26" s="1"/>
  <c r="L226" i="26" s="1"/>
  <c r="L227" i="26" s="1"/>
  <c r="L228" i="26" s="1"/>
  <c r="L229" i="26" s="1"/>
  <c r="L230" i="26" s="1"/>
  <c r="L231" i="26" s="1"/>
  <c r="L232" i="26" s="1"/>
  <c r="L233" i="26" s="1"/>
  <c r="L234" i="26" s="1"/>
  <c r="L235" i="26" s="1"/>
  <c r="L236" i="26" s="1"/>
  <c r="L237" i="26" s="1"/>
  <c r="L238" i="26" s="1"/>
  <c r="L239" i="26" s="1"/>
  <c r="L240" i="26" s="1"/>
  <c r="L241" i="26" s="1"/>
  <c r="L242" i="26" s="1"/>
  <c r="L243" i="26" s="1"/>
  <c r="L244" i="26" s="1"/>
  <c r="L245" i="26" s="1"/>
  <c r="L246" i="26" s="1"/>
  <c r="L247" i="26" s="1"/>
  <c r="L248" i="26" s="1"/>
  <c r="L249" i="26" s="1"/>
  <c r="L250" i="26" s="1"/>
  <c r="L251" i="26" s="1"/>
  <c r="L252" i="26" s="1"/>
  <c r="L253" i="26" s="1"/>
  <c r="L254" i="26" s="1"/>
  <c r="L255" i="26" s="1"/>
  <c r="L256" i="26" s="1"/>
  <c r="L257" i="26" s="1"/>
  <c r="L258" i="26" s="1"/>
  <c r="L259" i="26" s="1"/>
  <c r="L260" i="26" s="1"/>
  <c r="L261" i="26" s="1"/>
  <c r="L262" i="26" s="1"/>
  <c r="L263" i="26" s="1"/>
  <c r="L264" i="26" s="1"/>
  <c r="L265" i="26" s="1"/>
  <c r="K202" i="26"/>
  <c r="J202" i="26"/>
  <c r="H202" i="26"/>
  <c r="K201" i="26"/>
  <c r="J201" i="26"/>
  <c r="H201" i="26"/>
  <c r="K200" i="26"/>
  <c r="J200" i="26"/>
  <c r="H200" i="26"/>
  <c r="G199" i="26"/>
  <c r="G203" i="26" s="1"/>
  <c r="J198" i="26"/>
  <c r="G198" i="26"/>
  <c r="K198" i="26" s="1"/>
  <c r="K196" i="26"/>
  <c r="J196" i="26"/>
  <c r="H196" i="26"/>
  <c r="K193" i="26"/>
  <c r="J193" i="26"/>
  <c r="H193" i="26"/>
  <c r="K192" i="26"/>
  <c r="J192" i="26"/>
  <c r="H192" i="26"/>
  <c r="K191" i="26"/>
  <c r="J191" i="26"/>
  <c r="H191" i="26"/>
  <c r="K190" i="26"/>
  <c r="J190" i="26"/>
  <c r="H190" i="26"/>
  <c r="K189" i="26"/>
  <c r="K188" i="26" s="1"/>
  <c r="J189" i="26"/>
  <c r="H189" i="26"/>
  <c r="J188" i="26"/>
  <c r="G188" i="26"/>
  <c r="G194" i="26" s="1"/>
  <c r="K187" i="26"/>
  <c r="J187" i="26"/>
  <c r="H187" i="26"/>
  <c r="K186" i="26"/>
  <c r="J186" i="26"/>
  <c r="H186" i="26"/>
  <c r="G184" i="26"/>
  <c r="G183" i="26"/>
  <c r="G180" i="26"/>
  <c r="H180" i="26" s="1"/>
  <c r="G179" i="26"/>
  <c r="K176" i="26"/>
  <c r="J176" i="26"/>
  <c r="H176" i="26"/>
  <c r="G173" i="26"/>
  <c r="G171" i="26"/>
  <c r="J167" i="26"/>
  <c r="J165" i="26" s="1"/>
  <c r="G167" i="26"/>
  <c r="K167" i="26" s="1"/>
  <c r="K166" i="26"/>
  <c r="J166" i="26"/>
  <c r="H166" i="26"/>
  <c r="G165" i="26"/>
  <c r="K163" i="26"/>
  <c r="J163" i="26"/>
  <c r="H163" i="26"/>
  <c r="G162" i="26"/>
  <c r="G164" i="26" s="1"/>
  <c r="H160" i="26"/>
  <c r="G160" i="26"/>
  <c r="K160" i="26" s="1"/>
  <c r="K159" i="26"/>
  <c r="J159" i="26"/>
  <c r="H159" i="26"/>
  <c r="G158" i="26"/>
  <c r="K158" i="26" s="1"/>
  <c r="G157" i="26"/>
  <c r="G156" i="26"/>
  <c r="G155" i="26"/>
  <c r="H155" i="26" s="1"/>
  <c r="K154" i="26"/>
  <c r="J154" i="26"/>
  <c r="H154" i="26"/>
  <c r="I154" i="26" s="1"/>
  <c r="G151" i="26"/>
  <c r="K149" i="26"/>
  <c r="J149" i="26"/>
  <c r="H149" i="26"/>
  <c r="G148" i="26"/>
  <c r="J147" i="26"/>
  <c r="G147" i="26"/>
  <c r="H147" i="26" s="1"/>
  <c r="K146" i="26"/>
  <c r="J146" i="26"/>
  <c r="I146" i="26"/>
  <c r="M146" i="26" s="1"/>
  <c r="H146" i="26"/>
  <c r="K145" i="26"/>
  <c r="J145" i="26"/>
  <c r="H145" i="26"/>
  <c r="G144" i="26"/>
  <c r="K144" i="26" s="1"/>
  <c r="K143" i="26" s="1"/>
  <c r="G142" i="26"/>
  <c r="H142" i="26" s="1"/>
  <c r="K141" i="26"/>
  <c r="J141" i="26"/>
  <c r="H141" i="26"/>
  <c r="I141" i="26" s="1"/>
  <c r="K139" i="26"/>
  <c r="J139" i="26"/>
  <c r="I139" i="26"/>
  <c r="H139" i="26"/>
  <c r="M139" i="26" s="1"/>
  <c r="G137" i="26"/>
  <c r="G138" i="26" s="1"/>
  <c r="K138" i="26" s="1"/>
  <c r="K137" i="26" s="1"/>
  <c r="K136" i="26"/>
  <c r="J136" i="26"/>
  <c r="I136" i="26"/>
  <c r="H136" i="26"/>
  <c r="M136" i="26" s="1"/>
  <c r="G135" i="26"/>
  <c r="G133" i="26"/>
  <c r="G132" i="26"/>
  <c r="K131" i="26"/>
  <c r="J131" i="26"/>
  <c r="H131" i="26"/>
  <c r="G130" i="26"/>
  <c r="K130" i="26" s="1"/>
  <c r="K129" i="26"/>
  <c r="J129" i="26"/>
  <c r="H129" i="26"/>
  <c r="G127" i="26"/>
  <c r="K126" i="26"/>
  <c r="J126" i="26"/>
  <c r="H126" i="26"/>
  <c r="G124" i="26"/>
  <c r="H124" i="26" s="1"/>
  <c r="K122" i="26"/>
  <c r="J122" i="26"/>
  <c r="H122" i="26"/>
  <c r="J121" i="26"/>
  <c r="G121" i="26"/>
  <c r="H121" i="26" s="1"/>
  <c r="K120" i="26"/>
  <c r="J120" i="26"/>
  <c r="H120" i="26"/>
  <c r="K119" i="26"/>
  <c r="J119" i="26"/>
  <c r="H119" i="26"/>
  <c r="J118" i="26"/>
  <c r="G118" i="26"/>
  <c r="K118" i="26" s="1"/>
  <c r="K117" i="26"/>
  <c r="J117" i="26"/>
  <c r="H117" i="26"/>
  <c r="K116" i="26"/>
  <c r="J116" i="26"/>
  <c r="H116" i="26"/>
  <c r="G115" i="26"/>
  <c r="K115" i="26" s="1"/>
  <c r="G114" i="26"/>
  <c r="L113" i="26"/>
  <c r="L114" i="26" s="1"/>
  <c r="L115" i="26" s="1"/>
  <c r="L116" i="26" s="1"/>
  <c r="L117" i="26" s="1"/>
  <c r="L118" i="26" s="1"/>
  <c r="L119" i="26" s="1"/>
  <c r="L120" i="26" s="1"/>
  <c r="L121" i="26" s="1"/>
  <c r="L122" i="26" s="1"/>
  <c r="L123" i="26" s="1"/>
  <c r="L124" i="26" s="1"/>
  <c r="L125" i="26" s="1"/>
  <c r="L126" i="26" s="1"/>
  <c r="L127" i="26" s="1"/>
  <c r="L128" i="26" s="1"/>
  <c r="L129" i="26" s="1"/>
  <c r="L130" i="26" s="1"/>
  <c r="L131" i="26" s="1"/>
  <c r="L132" i="26" s="1"/>
  <c r="L133" i="26" s="1"/>
  <c r="L134" i="26" s="1"/>
  <c r="L135" i="26" s="1"/>
  <c r="L136" i="26" s="1"/>
  <c r="L137" i="26" s="1"/>
  <c r="L138" i="26" s="1"/>
  <c r="L139" i="26" s="1"/>
  <c r="L140" i="26" s="1"/>
  <c r="L141" i="26" s="1"/>
  <c r="L142" i="26" s="1"/>
  <c r="L143" i="26" s="1"/>
  <c r="L144" i="26" s="1"/>
  <c r="L145" i="26" s="1"/>
  <c r="L146" i="26" s="1"/>
  <c r="L147" i="26" s="1"/>
  <c r="L148" i="26" s="1"/>
  <c r="L149" i="26" s="1"/>
  <c r="L150" i="26" s="1"/>
  <c r="L151" i="26" s="1"/>
  <c r="L152" i="26" s="1"/>
  <c r="L153" i="26" s="1"/>
  <c r="L154" i="26" s="1"/>
  <c r="L155" i="26" s="1"/>
  <c r="L156" i="26" s="1"/>
  <c r="L157" i="26" s="1"/>
  <c r="L158" i="26" s="1"/>
  <c r="L159" i="26" s="1"/>
  <c r="L160" i="26" s="1"/>
  <c r="L161" i="26" s="1"/>
  <c r="L162" i="26" s="1"/>
  <c r="L163" i="26" s="1"/>
  <c r="L164" i="26" s="1"/>
  <c r="L165" i="26" s="1"/>
  <c r="L166" i="26" s="1"/>
  <c r="L167" i="26" s="1"/>
  <c r="L168" i="26" s="1"/>
  <c r="L169" i="26" s="1"/>
  <c r="L170" i="26" s="1"/>
  <c r="L171" i="26" s="1"/>
  <c r="L172" i="26" s="1"/>
  <c r="L173" i="26" s="1"/>
  <c r="L174" i="26" s="1"/>
  <c r="L175" i="26" s="1"/>
  <c r="L176" i="26" s="1"/>
  <c r="L177" i="26" s="1"/>
  <c r="K111" i="26"/>
  <c r="J111" i="26"/>
  <c r="H111" i="26"/>
  <c r="K110" i="26"/>
  <c r="J110" i="26"/>
  <c r="H110" i="26"/>
  <c r="K109" i="26"/>
  <c r="J109" i="26"/>
  <c r="H109" i="26"/>
  <c r="G108" i="26"/>
  <c r="G112" i="26" s="1"/>
  <c r="J107" i="26"/>
  <c r="G107" i="26"/>
  <c r="K107" i="26" s="1"/>
  <c r="K106" i="26"/>
  <c r="J106" i="26"/>
  <c r="H106" i="26"/>
  <c r="K102" i="26"/>
  <c r="J102" i="26"/>
  <c r="H102" i="26"/>
  <c r="K101" i="26"/>
  <c r="J101" i="26"/>
  <c r="H101" i="26"/>
  <c r="K100" i="26"/>
  <c r="J100" i="26"/>
  <c r="H100" i="26"/>
  <c r="K99" i="26"/>
  <c r="J99" i="26"/>
  <c r="H99" i="26"/>
  <c r="K98" i="26"/>
  <c r="K97" i="26" s="1"/>
  <c r="J98" i="26"/>
  <c r="H98" i="26"/>
  <c r="J97" i="26"/>
  <c r="G97" i="26"/>
  <c r="K96" i="26"/>
  <c r="J96" i="26"/>
  <c r="H96" i="26"/>
  <c r="K95" i="26"/>
  <c r="J95" i="26"/>
  <c r="H95" i="26"/>
  <c r="G93" i="26"/>
  <c r="G92" i="26"/>
  <c r="G89" i="26"/>
  <c r="G90" i="26" s="1"/>
  <c r="G88" i="26"/>
  <c r="K86" i="26"/>
  <c r="J86" i="26"/>
  <c r="H86" i="26"/>
  <c r="G80" i="26"/>
  <c r="G79" i="26"/>
  <c r="G82" i="26" s="1"/>
  <c r="G83" i="26" s="1"/>
  <c r="G76" i="26"/>
  <c r="H76" i="26" s="1"/>
  <c r="H74" i="26" s="1"/>
  <c r="K75" i="26"/>
  <c r="J75" i="26"/>
  <c r="I75" i="26"/>
  <c r="H75" i="26"/>
  <c r="M75" i="26" s="1"/>
  <c r="G74" i="26"/>
  <c r="K73" i="26"/>
  <c r="J73" i="26"/>
  <c r="H73" i="26"/>
  <c r="G71" i="26"/>
  <c r="G69" i="26"/>
  <c r="H69" i="26" s="1"/>
  <c r="K67" i="26"/>
  <c r="J67" i="26"/>
  <c r="H67" i="26"/>
  <c r="G66" i="26"/>
  <c r="G68" i="26" s="1"/>
  <c r="H68" i="26" s="1"/>
  <c r="G65" i="26"/>
  <c r="K65" i="26" s="1"/>
  <c r="K64" i="26"/>
  <c r="J64" i="26"/>
  <c r="H64" i="26"/>
  <c r="J63" i="26"/>
  <c r="J62" i="26" s="1"/>
  <c r="G63" i="26"/>
  <c r="K63" i="26" s="1"/>
  <c r="K58" i="26"/>
  <c r="J58" i="26"/>
  <c r="H58" i="26"/>
  <c r="G57" i="26"/>
  <c r="G59" i="26" s="1"/>
  <c r="K59" i="26" s="1"/>
  <c r="G56" i="26"/>
  <c r="K56" i="26" s="1"/>
  <c r="K55" i="26"/>
  <c r="J55" i="26"/>
  <c r="H55" i="26"/>
  <c r="G54" i="26"/>
  <c r="K54" i="26" s="1"/>
  <c r="K53" i="26"/>
  <c r="J53" i="26"/>
  <c r="H53" i="26"/>
  <c r="G51" i="26"/>
  <c r="K51" i="26" s="1"/>
  <c r="K50" i="26"/>
  <c r="J50" i="26"/>
  <c r="H50" i="26"/>
  <c r="K48" i="26"/>
  <c r="J48" i="26"/>
  <c r="H48" i="26"/>
  <c r="K45" i="26"/>
  <c r="J45" i="26"/>
  <c r="H45" i="26"/>
  <c r="G44" i="26"/>
  <c r="K44" i="26" s="1"/>
  <c r="K43" i="26" s="1"/>
  <c r="G42" i="26"/>
  <c r="G41" i="26" s="1"/>
  <c r="K40" i="26"/>
  <c r="J40" i="26"/>
  <c r="H40" i="26"/>
  <c r="J39" i="26"/>
  <c r="J37" i="26" s="1"/>
  <c r="G39" i="26"/>
  <c r="K39" i="26" s="1"/>
  <c r="K38" i="26"/>
  <c r="J38" i="26"/>
  <c r="H38" i="26"/>
  <c r="G36" i="26"/>
  <c r="K36" i="26" s="1"/>
  <c r="K35" i="26"/>
  <c r="J35" i="26"/>
  <c r="H35" i="26"/>
  <c r="G33" i="26"/>
  <c r="K31" i="26"/>
  <c r="J31" i="26"/>
  <c r="H31" i="26"/>
  <c r="G30" i="26"/>
  <c r="K30" i="26" s="1"/>
  <c r="K29" i="26"/>
  <c r="J29" i="26"/>
  <c r="H29" i="26"/>
  <c r="K28" i="26"/>
  <c r="J28" i="26"/>
  <c r="H28" i="26"/>
  <c r="G27" i="26"/>
  <c r="K26" i="26"/>
  <c r="J26" i="26"/>
  <c r="I26" i="26"/>
  <c r="H26" i="26"/>
  <c r="M26" i="26" s="1"/>
  <c r="K25" i="26"/>
  <c r="J25" i="26"/>
  <c r="H25" i="26"/>
  <c r="G24" i="26"/>
  <c r="H24" i="26" s="1"/>
  <c r="H23" i="26"/>
  <c r="L22" i="26"/>
  <c r="L23" i="26" s="1"/>
  <c r="L24" i="26" s="1"/>
  <c r="L25" i="26" s="1"/>
  <c r="L26" i="26" s="1"/>
  <c r="L27" i="26" s="1"/>
  <c r="L28" i="26" s="1"/>
  <c r="L29" i="26" s="1"/>
  <c r="L30" i="26" s="1"/>
  <c r="L31" i="26" s="1"/>
  <c r="L32" i="26" s="1"/>
  <c r="L33" i="26" s="1"/>
  <c r="L34" i="26" s="1"/>
  <c r="L35" i="26" s="1"/>
  <c r="L36" i="26" s="1"/>
  <c r="L37" i="26" s="1"/>
  <c r="L38" i="26" s="1"/>
  <c r="L39" i="26" s="1"/>
  <c r="L40" i="26" s="1"/>
  <c r="L41" i="26" s="1"/>
  <c r="L42" i="26" s="1"/>
  <c r="L43" i="26" s="1"/>
  <c r="L44" i="26" s="1"/>
  <c r="L45" i="26" s="1"/>
  <c r="L46" i="26" s="1"/>
  <c r="L47" i="26" s="1"/>
  <c r="L48" i="26" s="1"/>
  <c r="L49" i="26" s="1"/>
  <c r="L50" i="26" s="1"/>
  <c r="L51" i="26" s="1"/>
  <c r="L52" i="26" s="1"/>
  <c r="L53" i="26" s="1"/>
  <c r="L54" i="26" s="1"/>
  <c r="L55" i="26" s="1"/>
  <c r="L56" i="26" s="1"/>
  <c r="L57" i="26" s="1"/>
  <c r="L58" i="26" s="1"/>
  <c r="L59" i="26" s="1"/>
  <c r="L60" i="26" s="1"/>
  <c r="L61" i="26" s="1"/>
  <c r="L62" i="26" s="1"/>
  <c r="L63" i="26" s="1"/>
  <c r="L64" i="26" s="1"/>
  <c r="L65" i="26" s="1"/>
  <c r="L66" i="26" s="1"/>
  <c r="L67" i="26" s="1"/>
  <c r="L68" i="26" s="1"/>
  <c r="L69" i="26" s="1"/>
  <c r="L70" i="26" s="1"/>
  <c r="L71" i="26" s="1"/>
  <c r="L72" i="26" s="1"/>
  <c r="L73" i="26" s="1"/>
  <c r="L74" i="26" s="1"/>
  <c r="L75" i="26" s="1"/>
  <c r="L76" i="26" s="1"/>
  <c r="L77" i="26" s="1"/>
  <c r="L78" i="26" s="1"/>
  <c r="L79" i="26" s="1"/>
  <c r="L80" i="26" s="1"/>
  <c r="L81" i="26" s="1"/>
  <c r="L82" i="26" s="1"/>
  <c r="L83" i="26" s="1"/>
  <c r="L84" i="26" s="1"/>
  <c r="L85" i="26" s="1"/>
  <c r="L86" i="26" s="1"/>
  <c r="L9" i="26"/>
  <c r="L10" i="26" s="1"/>
  <c r="L11" i="26" s="1"/>
  <c r="L12" i="26" s="1"/>
  <c r="L13" i="26" s="1"/>
  <c r="L14" i="26" s="1"/>
  <c r="L15" i="26" s="1"/>
  <c r="L16" i="26" s="1"/>
  <c r="L17" i="26" s="1"/>
  <c r="L18" i="26" s="1"/>
  <c r="L19" i="26" s="1"/>
  <c r="L20" i="26" s="1"/>
  <c r="L21" i="26" s="1"/>
  <c r="AC20" i="25"/>
  <c r="AB20" i="25"/>
  <c r="AA20" i="25"/>
  <c r="Z20" i="25"/>
  <c r="Y20" i="25"/>
  <c r="X20" i="25"/>
  <c r="W20" i="25"/>
  <c r="V20" i="25"/>
  <c r="U20" i="25"/>
  <c r="T20" i="25"/>
  <c r="S20" i="25"/>
  <c r="R20" i="25"/>
  <c r="O20" i="25"/>
  <c r="N20" i="25"/>
  <c r="L20" i="25"/>
  <c r="K20" i="25"/>
  <c r="J20" i="25"/>
  <c r="I20" i="25"/>
  <c r="H20" i="25"/>
  <c r="G20" i="25"/>
  <c r="F20" i="25"/>
  <c r="E20" i="25"/>
  <c r="D20" i="25"/>
  <c r="AP19" i="25"/>
  <c r="AO19" i="25"/>
  <c r="AN19" i="25"/>
  <c r="AM19" i="25"/>
  <c r="AL19" i="25"/>
  <c r="AK19" i="25"/>
  <c r="AJ19" i="25"/>
  <c r="AI19" i="25"/>
  <c r="AH19" i="25"/>
  <c r="AG19" i="25"/>
  <c r="AF19" i="25"/>
  <c r="AE19" i="25"/>
  <c r="Q19" i="25"/>
  <c r="C19" i="25"/>
  <c r="AP18" i="25"/>
  <c r="AO18" i="25"/>
  <c r="AN18" i="25"/>
  <c r="AM18" i="25"/>
  <c r="AL18" i="25"/>
  <c r="AK18" i="25"/>
  <c r="AJ18" i="25"/>
  <c r="AI18" i="25"/>
  <c r="AH18" i="25"/>
  <c r="AG18" i="25"/>
  <c r="AF18" i="25"/>
  <c r="AE18" i="25"/>
  <c r="Q18" i="25"/>
  <c r="C18" i="25"/>
  <c r="AP17" i="25"/>
  <c r="AO17" i="25"/>
  <c r="AN17" i="25"/>
  <c r="AM17" i="25"/>
  <c r="AL17" i="25"/>
  <c r="AK17" i="25"/>
  <c r="AJ17" i="25"/>
  <c r="AI17" i="25"/>
  <c r="AH17" i="25"/>
  <c r="AG17" i="25"/>
  <c r="AF17" i="25"/>
  <c r="AE17" i="25"/>
  <c r="Q17" i="25"/>
  <c r="C17" i="25"/>
  <c r="AP16" i="25"/>
  <c r="AO16" i="25"/>
  <c r="AN16" i="25"/>
  <c r="AM16" i="25"/>
  <c r="AL16" i="25"/>
  <c r="AK16" i="25"/>
  <c r="AJ16" i="25"/>
  <c r="AI16" i="25"/>
  <c r="AH16" i="25"/>
  <c r="AG16" i="25"/>
  <c r="AF16" i="25"/>
  <c r="AE16" i="25"/>
  <c r="Q16" i="25"/>
  <c r="C16" i="25"/>
  <c r="AP15" i="25"/>
  <c r="AO15" i="25"/>
  <c r="AN15" i="25"/>
  <c r="AM15" i="25"/>
  <c r="AL15" i="25"/>
  <c r="AK15" i="25"/>
  <c r="AJ15" i="25"/>
  <c r="AI15" i="25"/>
  <c r="AH15" i="25"/>
  <c r="AG15" i="25"/>
  <c r="AF15" i="25"/>
  <c r="AE15" i="25"/>
  <c r="Q15" i="25"/>
  <c r="M15" i="25"/>
  <c r="G810" i="26" s="1"/>
  <c r="C15" i="25"/>
  <c r="AP14" i="25"/>
  <c r="AO14" i="25"/>
  <c r="AM14" i="25"/>
  <c r="AL14" i="25"/>
  <c r="AK14" i="25"/>
  <c r="AJ14" i="25"/>
  <c r="AI14" i="25"/>
  <c r="AH14" i="25"/>
  <c r="AG14" i="25"/>
  <c r="AF14" i="25"/>
  <c r="AE14" i="25"/>
  <c r="Q14" i="25"/>
  <c r="M14" i="25"/>
  <c r="AN14" i="25" s="1"/>
  <c r="C14" i="25"/>
  <c r="AP13" i="25"/>
  <c r="AO13" i="25"/>
  <c r="AM13" i="25"/>
  <c r="AL13" i="25"/>
  <c r="AK13" i="25"/>
  <c r="AJ13" i="25"/>
  <c r="AI13" i="25"/>
  <c r="AH13" i="25"/>
  <c r="AG13" i="25"/>
  <c r="AF13" i="25"/>
  <c r="AE13" i="25"/>
  <c r="Q13" i="25"/>
  <c r="M13" i="25"/>
  <c r="G613" i="26" s="1"/>
  <c r="C13" i="25"/>
  <c r="AP12" i="25"/>
  <c r="AO12" i="25"/>
  <c r="AM12" i="25"/>
  <c r="AL12" i="25"/>
  <c r="AK12" i="25"/>
  <c r="AJ12" i="25"/>
  <c r="AI12" i="25"/>
  <c r="AH12" i="25"/>
  <c r="AG12" i="25"/>
  <c r="AF12" i="25"/>
  <c r="AE12" i="25"/>
  <c r="Q12" i="25"/>
  <c r="M12" i="25"/>
  <c r="AP11" i="25"/>
  <c r="AO11" i="25"/>
  <c r="AM11" i="25"/>
  <c r="AL11" i="25"/>
  <c r="AK11" i="25"/>
  <c r="AJ11" i="25"/>
  <c r="AI11" i="25"/>
  <c r="AH11" i="25"/>
  <c r="AG11" i="25"/>
  <c r="AF11" i="25"/>
  <c r="AE11" i="25"/>
  <c r="Q11" i="25"/>
  <c r="M11" i="25"/>
  <c r="AN11" i="25" s="1"/>
  <c r="AP10" i="25"/>
  <c r="AO10" i="25"/>
  <c r="AM10" i="25"/>
  <c r="AL10" i="25"/>
  <c r="AK10" i="25"/>
  <c r="AJ10" i="25"/>
  <c r="AI10" i="25"/>
  <c r="AH10" i="25"/>
  <c r="AG10" i="25"/>
  <c r="AF10" i="25"/>
  <c r="AE10" i="25"/>
  <c r="Q10" i="25"/>
  <c r="M10" i="25"/>
  <c r="AN10" i="25" s="1"/>
  <c r="C10" i="25"/>
  <c r="AP9" i="25"/>
  <c r="AO9" i="25"/>
  <c r="AM9" i="25"/>
  <c r="AL9" i="25"/>
  <c r="AK9" i="25"/>
  <c r="AJ9" i="25"/>
  <c r="AI9" i="25"/>
  <c r="AH9" i="25"/>
  <c r="AG9" i="25"/>
  <c r="AF9" i="25"/>
  <c r="AE9" i="25"/>
  <c r="Q9" i="25"/>
  <c r="M9" i="25"/>
  <c r="AN9" i="25" s="1"/>
  <c r="C9" i="25"/>
  <c r="AP8" i="25"/>
  <c r="AO8" i="25"/>
  <c r="AN8" i="25"/>
  <c r="AM8" i="25"/>
  <c r="AL8" i="25"/>
  <c r="AK8" i="25"/>
  <c r="AJ8" i="25"/>
  <c r="AI8" i="25"/>
  <c r="AH8" i="25"/>
  <c r="AG8" i="25"/>
  <c r="AF8" i="25"/>
  <c r="AD8" i="25" s="1"/>
  <c r="AE8" i="25"/>
  <c r="Q8" i="25"/>
  <c r="C8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P7" i="25"/>
  <c r="AO7" i="25"/>
  <c r="AM7" i="25"/>
  <c r="AL7" i="25"/>
  <c r="AL20" i="25" s="1"/>
  <c r="AK7" i="25"/>
  <c r="AJ7" i="25"/>
  <c r="AI7" i="25"/>
  <c r="AH7" i="25"/>
  <c r="AH20" i="25" s="1"/>
  <c r="AG7" i="25"/>
  <c r="AF7" i="25"/>
  <c r="AE7" i="25"/>
  <c r="Q7" i="25"/>
  <c r="Q20" i="25" s="1"/>
  <c r="M7" i="25"/>
  <c r="AN7" i="25" s="1"/>
  <c r="C7" i="25"/>
  <c r="K323" i="26" l="1"/>
  <c r="H323" i="26"/>
  <c r="H322" i="26" s="1"/>
  <c r="H335" i="26"/>
  <c r="H333" i="26" s="1"/>
  <c r="K335" i="26"/>
  <c r="J526" i="26"/>
  <c r="J226" i="26"/>
  <c r="J225" i="26" s="1"/>
  <c r="J224" i="26" s="1"/>
  <c r="J223" i="26" s="1"/>
  <c r="K226" i="26"/>
  <c r="K225" i="26" s="1"/>
  <c r="K224" i="26" s="1"/>
  <c r="K223" i="26" s="1"/>
  <c r="H411" i="26"/>
  <c r="H410" i="26" s="1"/>
  <c r="H409" i="26" s="1"/>
  <c r="K411" i="26"/>
  <c r="K410" i="26" s="1"/>
  <c r="K409" i="26" s="1"/>
  <c r="AE20" i="25"/>
  <c r="AG20" i="25"/>
  <c r="AK20" i="25"/>
  <c r="AM20" i="25"/>
  <c r="AP20" i="25"/>
  <c r="AD9" i="25"/>
  <c r="AD10" i="25"/>
  <c r="AD14" i="25"/>
  <c r="AI20" i="25"/>
  <c r="AD16" i="25"/>
  <c r="AD18" i="25"/>
  <c r="J24" i="26"/>
  <c r="J23" i="26" s="1"/>
  <c r="I28" i="26"/>
  <c r="I31" i="26"/>
  <c r="M31" i="26" s="1"/>
  <c r="H36" i="26"/>
  <c r="K37" i="26"/>
  <c r="H44" i="26"/>
  <c r="K52" i="26"/>
  <c r="H54" i="26"/>
  <c r="H65" i="26"/>
  <c r="J69" i="26"/>
  <c r="J74" i="26"/>
  <c r="J76" i="26"/>
  <c r="G84" i="26"/>
  <c r="J89" i="26"/>
  <c r="G103" i="26"/>
  <c r="G77" i="26" s="1"/>
  <c r="I99" i="26"/>
  <c r="M99" i="26" s="1"/>
  <c r="I101" i="26"/>
  <c r="M101" i="26" s="1"/>
  <c r="H115" i="26"/>
  <c r="K114" i="26"/>
  <c r="I120" i="26"/>
  <c r="M120" i="26" s="1"/>
  <c r="J124" i="26"/>
  <c r="K128" i="26"/>
  <c r="H130" i="26"/>
  <c r="J142" i="26"/>
  <c r="J144" i="26"/>
  <c r="J143" i="26" s="1"/>
  <c r="I149" i="26"/>
  <c r="M149" i="26" s="1"/>
  <c r="J155" i="26"/>
  <c r="J158" i="26"/>
  <c r="J157" i="26" s="1"/>
  <c r="J160" i="26"/>
  <c r="K165" i="26"/>
  <c r="G174" i="26"/>
  <c r="G175" i="26" s="1"/>
  <c r="G177" i="26" s="1"/>
  <c r="I176" i="26"/>
  <c r="M176" i="26" s="1"/>
  <c r="J180" i="26"/>
  <c r="I190" i="26"/>
  <c r="M190" i="26" s="1"/>
  <c r="I192" i="26"/>
  <c r="M192" i="26" s="1"/>
  <c r="H206" i="26"/>
  <c r="J206" i="26"/>
  <c r="J205" i="26" s="1"/>
  <c r="K209" i="26"/>
  <c r="I213" i="26"/>
  <c r="M213" i="26" s="1"/>
  <c r="H216" i="26"/>
  <c r="I232" i="26"/>
  <c r="I234" i="26"/>
  <c r="M234" i="26" s="1"/>
  <c r="G239" i="26"/>
  <c r="K242" i="26"/>
  <c r="K241" i="26" s="1"/>
  <c r="K240" i="26" s="1"/>
  <c r="I243" i="26"/>
  <c r="M243" i="26" s="1"/>
  <c r="K248" i="26"/>
  <c r="I255" i="26"/>
  <c r="J262" i="26"/>
  <c r="G268" i="26"/>
  <c r="G272" i="26"/>
  <c r="I274" i="26"/>
  <c r="M274" i="26" s="1"/>
  <c r="K276" i="26"/>
  <c r="H280" i="26"/>
  <c r="J280" i="26"/>
  <c r="I283" i="26"/>
  <c r="M283" i="26" s="1"/>
  <c r="I288" i="26"/>
  <c r="M288" i="26" s="1"/>
  <c r="I297" i="26"/>
  <c r="I299" i="26"/>
  <c r="M299" i="26" s="1"/>
  <c r="H296" i="26"/>
  <c r="K303" i="26"/>
  <c r="J312" i="26"/>
  <c r="J310" i="26" s="1"/>
  <c r="G314" i="26"/>
  <c r="K319" i="26"/>
  <c r="J320" i="26"/>
  <c r="H327" i="26"/>
  <c r="H325" i="26" s="1"/>
  <c r="I330" i="26"/>
  <c r="H332" i="26"/>
  <c r="J341" i="26"/>
  <c r="G343" i="26"/>
  <c r="J345" i="26"/>
  <c r="J352" i="26"/>
  <c r="H356" i="26"/>
  <c r="G357" i="26"/>
  <c r="H365" i="26"/>
  <c r="J365" i="26"/>
  <c r="I372" i="26"/>
  <c r="M372" i="26" s="1"/>
  <c r="H373" i="26"/>
  <c r="J373" i="26"/>
  <c r="I378" i="26"/>
  <c r="M378" i="26" s="1"/>
  <c r="I393" i="26"/>
  <c r="M393" i="26" s="1"/>
  <c r="K400" i="26"/>
  <c r="H403" i="26"/>
  <c r="J406" i="26"/>
  <c r="J404" i="26" s="1"/>
  <c r="I412" i="26"/>
  <c r="M412" i="26" s="1"/>
  <c r="J415" i="26"/>
  <c r="K420" i="26"/>
  <c r="H427" i="26"/>
  <c r="I428" i="26"/>
  <c r="M428" i="26" s="1"/>
  <c r="I433" i="26"/>
  <c r="M433" i="26" s="1"/>
  <c r="I439" i="26"/>
  <c r="M439" i="26" s="1"/>
  <c r="J444" i="26"/>
  <c r="M480" i="26"/>
  <c r="H526" i="26"/>
  <c r="I527" i="26"/>
  <c r="M527" i="26" s="1"/>
  <c r="I550" i="26"/>
  <c r="M550" i="26" s="1"/>
  <c r="K555" i="26"/>
  <c r="I558" i="26"/>
  <c r="M558" i="26" s="1"/>
  <c r="G582" i="26"/>
  <c r="G583" i="26" s="1"/>
  <c r="J583" i="26" s="1"/>
  <c r="J582" i="26" s="1"/>
  <c r="J581" i="26" s="1"/>
  <c r="G580" i="26"/>
  <c r="I584" i="26"/>
  <c r="M584" i="26" s="1"/>
  <c r="I586" i="26"/>
  <c r="K589" i="26"/>
  <c r="K588" i="26" s="1"/>
  <c r="H589" i="26"/>
  <c r="J36" i="26"/>
  <c r="J34" i="26" s="1"/>
  <c r="J44" i="26"/>
  <c r="J43" i="26" s="1"/>
  <c r="G46" i="26"/>
  <c r="J54" i="26"/>
  <c r="J52" i="26" s="1"/>
  <c r="J65" i="26"/>
  <c r="J61" i="26" s="1"/>
  <c r="J115" i="26"/>
  <c r="J130" i="26"/>
  <c r="J128" i="26" s="1"/>
  <c r="H140" i="26"/>
  <c r="J153" i="26"/>
  <c r="H153" i="26"/>
  <c r="G181" i="26"/>
  <c r="I206" i="26"/>
  <c r="M232" i="26"/>
  <c r="M255" i="26"/>
  <c r="G263" i="26"/>
  <c r="I312" i="26"/>
  <c r="K322" i="26"/>
  <c r="M330" i="26"/>
  <c r="H338" i="26"/>
  <c r="J356" i="26"/>
  <c r="I365" i="26"/>
  <c r="G366" i="26"/>
  <c r="J403" i="26"/>
  <c r="J401" i="26" s="1"/>
  <c r="G453" i="26"/>
  <c r="G454" i="26" s="1"/>
  <c r="H488" i="26"/>
  <c r="J488" i="26"/>
  <c r="K508" i="26"/>
  <c r="J508" i="26"/>
  <c r="H508" i="26"/>
  <c r="K528" i="26"/>
  <c r="K526" i="26" s="1"/>
  <c r="H528" i="26"/>
  <c r="I528" i="26" s="1"/>
  <c r="G526" i="26"/>
  <c r="K534" i="26"/>
  <c r="H534" i="26"/>
  <c r="K566" i="26"/>
  <c r="J566" i="26"/>
  <c r="H566" i="26"/>
  <c r="K578" i="26"/>
  <c r="K576" i="26" s="1"/>
  <c r="J578" i="26"/>
  <c r="J576" i="26" s="1"/>
  <c r="H578" i="26"/>
  <c r="I578" i="26" s="1"/>
  <c r="H587" i="26"/>
  <c r="J587" i="26"/>
  <c r="J585" i="26" s="1"/>
  <c r="K601" i="26"/>
  <c r="H601" i="26"/>
  <c r="I601" i="26" s="1"/>
  <c r="M714" i="26"/>
  <c r="J1055" i="26"/>
  <c r="K1055" i="26"/>
  <c r="I471" i="26"/>
  <c r="J471" i="26"/>
  <c r="I482" i="26"/>
  <c r="J482" i="26"/>
  <c r="J503" i="26"/>
  <c r="J501" i="26" s="1"/>
  <c r="I516" i="26"/>
  <c r="M516" i="26" s="1"/>
  <c r="G538" i="26"/>
  <c r="I548" i="26"/>
  <c r="M548" i="26" s="1"/>
  <c r="I564" i="26"/>
  <c r="M564" i="26" s="1"/>
  <c r="I609" i="26"/>
  <c r="M609" i="26" s="1"/>
  <c r="I627" i="26"/>
  <c r="M627" i="26" s="1"/>
  <c r="I633" i="26"/>
  <c r="M633" i="26" s="1"/>
  <c r="I638" i="26"/>
  <c r="M638" i="26" s="1"/>
  <c r="G646" i="26"/>
  <c r="H647" i="26"/>
  <c r="I649" i="26"/>
  <c r="M649" i="26" s="1"/>
  <c r="J657" i="26"/>
  <c r="H660" i="26"/>
  <c r="H662" i="26"/>
  <c r="J662" i="26"/>
  <c r="J660" i="26" s="1"/>
  <c r="G664" i="26"/>
  <c r="H667" i="26"/>
  <c r="H666" i="26" s="1"/>
  <c r="I668" i="26"/>
  <c r="M668" i="26" s="1"/>
  <c r="I671" i="26"/>
  <c r="M671" i="26" s="1"/>
  <c r="I678" i="26"/>
  <c r="M678" i="26" s="1"/>
  <c r="H686" i="26"/>
  <c r="J686" i="26"/>
  <c r="J685" i="26" s="1"/>
  <c r="J684" i="26"/>
  <c r="H692" i="26"/>
  <c r="G696" i="26"/>
  <c r="I703" i="26"/>
  <c r="G704" i="26"/>
  <c r="I714" i="26"/>
  <c r="K716" i="26"/>
  <c r="I719" i="26"/>
  <c r="M719" i="26" s="1"/>
  <c r="J720" i="26"/>
  <c r="I725" i="26"/>
  <c r="M725" i="26" s="1"/>
  <c r="J726" i="26"/>
  <c r="I730" i="26"/>
  <c r="M730" i="26" s="1"/>
  <c r="K733" i="26"/>
  <c r="I734" i="26"/>
  <c r="M734" i="26" s="1"/>
  <c r="I741" i="26"/>
  <c r="M741" i="26" s="1"/>
  <c r="J744" i="26"/>
  <c r="H749" i="26"/>
  <c r="H760" i="26"/>
  <c r="J760" i="26"/>
  <c r="J759" i="26" s="1"/>
  <c r="I779" i="26"/>
  <c r="M779" i="26" s="1"/>
  <c r="G781" i="26"/>
  <c r="H783" i="26"/>
  <c r="J783" i="26"/>
  <c r="J781" i="26" s="1"/>
  <c r="J796" i="26"/>
  <c r="I802" i="26"/>
  <c r="M802" i="26" s="1"/>
  <c r="J804" i="26"/>
  <c r="I808" i="26"/>
  <c r="M808" i="26" s="1"/>
  <c r="I814" i="26"/>
  <c r="M814" i="26" s="1"/>
  <c r="J821" i="26"/>
  <c r="H825" i="26"/>
  <c r="J825" i="26"/>
  <c r="H837" i="26"/>
  <c r="I838" i="26"/>
  <c r="M838" i="26" s="1"/>
  <c r="G839" i="26"/>
  <c r="I846" i="26"/>
  <c r="M846" i="26" s="1"/>
  <c r="H848" i="26"/>
  <c r="H847" i="26" s="1"/>
  <c r="I849" i="26"/>
  <c r="M849" i="26" s="1"/>
  <c r="K851" i="26"/>
  <c r="H851" i="26"/>
  <c r="I859" i="26"/>
  <c r="M859" i="26" s="1"/>
  <c r="H868" i="26"/>
  <c r="J871" i="26"/>
  <c r="J869" i="26" s="1"/>
  <c r="H871" i="26"/>
  <c r="I894" i="26"/>
  <c r="M894" i="26" s="1"/>
  <c r="I904" i="26"/>
  <c r="M906" i="26"/>
  <c r="J910" i="26"/>
  <c r="J909" i="26" s="1"/>
  <c r="H910" i="26"/>
  <c r="H909" i="26" s="1"/>
  <c r="G909" i="26"/>
  <c r="I917" i="26"/>
  <c r="M917" i="26" s="1"/>
  <c r="K919" i="26"/>
  <c r="G932" i="26"/>
  <c r="G933" i="26" s="1"/>
  <c r="I936" i="26"/>
  <c r="M936" i="26" s="1"/>
  <c r="K950" i="26"/>
  <c r="K948" i="26" s="1"/>
  <c r="K947" i="26" s="1"/>
  <c r="G959" i="26"/>
  <c r="I991" i="26"/>
  <c r="K993" i="26"/>
  <c r="H994" i="26"/>
  <c r="J1000" i="26"/>
  <c r="J1007" i="26"/>
  <c r="H1007" i="26"/>
  <c r="J1010" i="26"/>
  <c r="H1010" i="26"/>
  <c r="G1009" i="26"/>
  <c r="K1013" i="26"/>
  <c r="K1011" i="26" s="1"/>
  <c r="H1013" i="26"/>
  <c r="M1015" i="26"/>
  <c r="J1016" i="26"/>
  <c r="K1016" i="26"/>
  <c r="K1014" i="26" s="1"/>
  <c r="H1031" i="26"/>
  <c r="K1033" i="26"/>
  <c r="K1031" i="26" s="1"/>
  <c r="G1047" i="26"/>
  <c r="H1047" i="26" s="1"/>
  <c r="J1067" i="26"/>
  <c r="I1070" i="26"/>
  <c r="M1070" i="26" s="1"/>
  <c r="M1081" i="26"/>
  <c r="J647" i="26"/>
  <c r="I662" i="26"/>
  <c r="M662" i="26" s="1"/>
  <c r="I686" i="26"/>
  <c r="M686" i="26" s="1"/>
  <c r="J692" i="26"/>
  <c r="I692" i="26" s="1"/>
  <c r="M692" i="26" s="1"/>
  <c r="H697" i="26"/>
  <c r="H747" i="26"/>
  <c r="J749" i="26"/>
  <c r="J747" i="26" s="1"/>
  <c r="I760" i="26"/>
  <c r="I783" i="26"/>
  <c r="M783" i="26" s="1"/>
  <c r="I825" i="26"/>
  <c r="M825" i="26" s="1"/>
  <c r="I851" i="26"/>
  <c r="M851" i="26" s="1"/>
  <c r="G876" i="26"/>
  <c r="K876" i="26" s="1"/>
  <c r="J875" i="26"/>
  <c r="J888" i="26"/>
  <c r="H888" i="26"/>
  <c r="I925" i="26"/>
  <c r="K939" i="26"/>
  <c r="K938" i="26" s="1"/>
  <c r="J939" i="26"/>
  <c r="J938" i="26" s="1"/>
  <c r="G953" i="26"/>
  <c r="G946" i="26"/>
  <c r="K966" i="26"/>
  <c r="G967" i="26"/>
  <c r="H966" i="26"/>
  <c r="I1013" i="26"/>
  <c r="M1013" i="26" s="1"/>
  <c r="J1042" i="26"/>
  <c r="J1040" i="26" s="1"/>
  <c r="H1042" i="26"/>
  <c r="K1054" i="26"/>
  <c r="J1054" i="26"/>
  <c r="I915" i="26"/>
  <c r="M915" i="26" s="1"/>
  <c r="J925" i="26"/>
  <c r="J923" i="26" s="1"/>
  <c r="J955" i="26"/>
  <c r="I955" i="26" s="1"/>
  <c r="I1003" i="26"/>
  <c r="M1003" i="26" s="1"/>
  <c r="I1005" i="26"/>
  <c r="M1005" i="26" s="1"/>
  <c r="I1008" i="26"/>
  <c r="M1008" i="26" s="1"/>
  <c r="H1011" i="26"/>
  <c r="M1012" i="26"/>
  <c r="I1022" i="26"/>
  <c r="M1022" i="26" s="1"/>
  <c r="J1037" i="26"/>
  <c r="J1097" i="26"/>
  <c r="J1095" i="26" s="1"/>
  <c r="M1106" i="26"/>
  <c r="K1112" i="26"/>
  <c r="I1122" i="26"/>
  <c r="M1122" i="26" s="1"/>
  <c r="H1097" i="26"/>
  <c r="I1097" i="26" s="1"/>
  <c r="J1100" i="26"/>
  <c r="J1098" i="26" s="1"/>
  <c r="G1102" i="26"/>
  <c r="J1123" i="26"/>
  <c r="G1139" i="26"/>
  <c r="I1150" i="26"/>
  <c r="M1150" i="26" s="1"/>
  <c r="I1152" i="26"/>
  <c r="M1154" i="26"/>
  <c r="L184" i="26"/>
  <c r="L178" i="26"/>
  <c r="L363" i="26"/>
  <c r="L369" i="26"/>
  <c r="L457" i="26"/>
  <c r="L451" i="26"/>
  <c r="L541" i="26"/>
  <c r="L535" i="26"/>
  <c r="L272" i="26"/>
  <c r="L266" i="26"/>
  <c r="L93" i="26"/>
  <c r="L87" i="26"/>
  <c r="G551" i="26"/>
  <c r="C12" i="25"/>
  <c r="J33" i="26"/>
  <c r="J32" i="26" s="1"/>
  <c r="H33" i="26"/>
  <c r="G32" i="26"/>
  <c r="K49" i="26"/>
  <c r="G85" i="26"/>
  <c r="H93" i="26"/>
  <c r="J93" i="26"/>
  <c r="I246" i="26"/>
  <c r="L619" i="26"/>
  <c r="L625" i="26"/>
  <c r="H629" i="26"/>
  <c r="I630" i="26"/>
  <c r="AD7" i="25"/>
  <c r="I36" i="26"/>
  <c r="M36" i="26" s="1"/>
  <c r="G47" i="26"/>
  <c r="J80" i="26"/>
  <c r="H80" i="26"/>
  <c r="K93" i="26"/>
  <c r="H127" i="26"/>
  <c r="H125" i="26" s="1"/>
  <c r="J127" i="26"/>
  <c r="H215" i="26"/>
  <c r="G214" i="26"/>
  <c r="K215" i="26"/>
  <c r="J215" i="26"/>
  <c r="I215" i="26" s="1"/>
  <c r="I237" i="26"/>
  <c r="M237" i="26" s="1"/>
  <c r="H247" i="26"/>
  <c r="H245" i="26" s="1"/>
  <c r="K247" i="26"/>
  <c r="K245" i="26" s="1"/>
  <c r="J260" i="26"/>
  <c r="K260" i="26"/>
  <c r="H260" i="26"/>
  <c r="I486" i="26"/>
  <c r="M486" i="26" s="1"/>
  <c r="J489" i="26"/>
  <c r="I490" i="26"/>
  <c r="H501" i="26"/>
  <c r="I502" i="26"/>
  <c r="I501" i="26" s="1"/>
  <c r="I503" i="26"/>
  <c r="M503" i="26"/>
  <c r="AD11" i="25"/>
  <c r="I54" i="26"/>
  <c r="M54" i="26" s="1"/>
  <c r="K68" i="26"/>
  <c r="J68" i="26"/>
  <c r="J66" i="26" s="1"/>
  <c r="J60" i="26" s="1"/>
  <c r="K80" i="26"/>
  <c r="H90" i="26"/>
  <c r="J90" i="26"/>
  <c r="J88" i="26" s="1"/>
  <c r="G94" i="26"/>
  <c r="M117" i="26"/>
  <c r="I117" i="26"/>
  <c r="K127" i="26"/>
  <c r="I130" i="26"/>
  <c r="M130" i="26" s="1"/>
  <c r="H135" i="26"/>
  <c r="H134" i="26" s="1"/>
  <c r="J135" i="26"/>
  <c r="J134" i="26" s="1"/>
  <c r="G150" i="26"/>
  <c r="H156" i="26"/>
  <c r="J156" i="26"/>
  <c r="J152" i="26" s="1"/>
  <c r="J151" i="26" s="1"/>
  <c r="I163" i="26"/>
  <c r="M163" i="26" s="1"/>
  <c r="I166" i="26"/>
  <c r="M166" i="26"/>
  <c r="H171" i="26"/>
  <c r="I171" i="26" s="1"/>
  <c r="G172" i="26"/>
  <c r="J171" i="26"/>
  <c r="J181" i="26"/>
  <c r="J179" i="26" s="1"/>
  <c r="H181" i="26"/>
  <c r="G185" i="26"/>
  <c r="I207" i="26"/>
  <c r="M207" i="26" s="1"/>
  <c r="H205" i="26"/>
  <c r="I221" i="26"/>
  <c r="M221" i="26" s="1"/>
  <c r="K239" i="26"/>
  <c r="J247" i="26"/>
  <c r="J245" i="26" s="1"/>
  <c r="I291" i="26"/>
  <c r="J309" i="26"/>
  <c r="K309" i="26"/>
  <c r="H309" i="26"/>
  <c r="H307" i="26" s="1"/>
  <c r="K315" i="26"/>
  <c r="H349" i="26"/>
  <c r="H347" i="26" s="1"/>
  <c r="H346" i="26" s="1"/>
  <c r="J349" i="26"/>
  <c r="J347" i="26" s="1"/>
  <c r="J346" i="26" s="1"/>
  <c r="K349" i="26"/>
  <c r="K347" i="26" s="1"/>
  <c r="K346" i="26" s="1"/>
  <c r="H390" i="26"/>
  <c r="H461" i="26"/>
  <c r="I463" i="26"/>
  <c r="M463" i="26" s="1"/>
  <c r="H478" i="26"/>
  <c r="L800" i="26"/>
  <c r="L794" i="26"/>
  <c r="I25" i="26"/>
  <c r="M25" i="26" s="1"/>
  <c r="M28" i="26"/>
  <c r="J30" i="26"/>
  <c r="H30" i="26"/>
  <c r="J56" i="26"/>
  <c r="H56" i="26"/>
  <c r="H59" i="26"/>
  <c r="H57" i="26" s="1"/>
  <c r="J59" i="26"/>
  <c r="J57" i="26" s="1"/>
  <c r="M111" i="26"/>
  <c r="I111" i="26"/>
  <c r="I115" i="26"/>
  <c r="M115" i="26" s="1"/>
  <c r="H114" i="26"/>
  <c r="I122" i="26"/>
  <c r="M122" i="26" s="1"/>
  <c r="K125" i="26"/>
  <c r="H152" i="26"/>
  <c r="K164" i="26"/>
  <c r="K162" i="26" s="1"/>
  <c r="K161" i="26" s="1"/>
  <c r="H164" i="26"/>
  <c r="H162" i="26" s="1"/>
  <c r="J164" i="26"/>
  <c r="J162" i="26" s="1"/>
  <c r="J161" i="26" s="1"/>
  <c r="H179" i="26"/>
  <c r="J184" i="26"/>
  <c r="H184" i="26"/>
  <c r="I202" i="26"/>
  <c r="M202" i="26" s="1"/>
  <c r="K258" i="26"/>
  <c r="I264" i="26"/>
  <c r="M281" i="26"/>
  <c r="I348" i="26"/>
  <c r="J350" i="26"/>
  <c r="I351" i="26"/>
  <c r="J418" i="26"/>
  <c r="H418" i="26"/>
  <c r="H416" i="26" s="1"/>
  <c r="K418" i="26"/>
  <c r="G434" i="26"/>
  <c r="G436" i="26"/>
  <c r="G811" i="26"/>
  <c r="G784" i="26"/>
  <c r="H27" i="26"/>
  <c r="K33" i="26"/>
  <c r="I38" i="26"/>
  <c r="M38" i="26"/>
  <c r="J51" i="26"/>
  <c r="I51" i="26"/>
  <c r="M51" i="26" s="1"/>
  <c r="H51" i="26"/>
  <c r="H49" i="26" s="1"/>
  <c r="H66" i="26"/>
  <c r="I109" i="26"/>
  <c r="M109" i="26"/>
  <c r="J114" i="26"/>
  <c r="J140" i="26"/>
  <c r="K184" i="26"/>
  <c r="I200" i="26"/>
  <c r="M200" i="26" s="1"/>
  <c r="I208" i="26"/>
  <c r="M208" i="26" s="1"/>
  <c r="L706" i="26"/>
  <c r="L712" i="26"/>
  <c r="M20" i="25"/>
  <c r="J27" i="26"/>
  <c r="AF20" i="25"/>
  <c r="AJ20" i="25"/>
  <c r="AO20" i="25"/>
  <c r="C11" i="25"/>
  <c r="C20" i="25" s="1"/>
  <c r="AN12" i="25"/>
  <c r="AD12" i="25" s="1"/>
  <c r="AD15" i="25"/>
  <c r="AD17" i="25"/>
  <c r="AD19" i="25"/>
  <c r="K27" i="26"/>
  <c r="K34" i="26"/>
  <c r="M44" i="26"/>
  <c r="I44" i="26"/>
  <c r="H43" i="26"/>
  <c r="J49" i="26"/>
  <c r="K57" i="26"/>
  <c r="K62" i="26"/>
  <c r="K61" i="26" s="1"/>
  <c r="I65" i="26"/>
  <c r="M65" i="26" s="1"/>
  <c r="K66" i="26"/>
  <c r="G70" i="26"/>
  <c r="G72" i="26"/>
  <c r="K83" i="26"/>
  <c r="H83" i="26"/>
  <c r="J83" i="26"/>
  <c r="K90" i="26"/>
  <c r="I96" i="26"/>
  <c r="M96" i="26" s="1"/>
  <c r="G104" i="26"/>
  <c r="I106" i="26"/>
  <c r="M106" i="26" s="1"/>
  <c r="K112" i="26"/>
  <c r="K108" i="26" s="1"/>
  <c r="H112" i="26"/>
  <c r="J112" i="26"/>
  <c r="J108" i="26" s="1"/>
  <c r="J123" i="26"/>
  <c r="J125" i="26"/>
  <c r="K135" i="26"/>
  <c r="K134" i="26" s="1"/>
  <c r="K133" i="26" s="1"/>
  <c r="H138" i="26"/>
  <c r="H137" i="26" s="1"/>
  <c r="J138" i="26"/>
  <c r="J137" i="26" s="1"/>
  <c r="M141" i="26"/>
  <c r="M154" i="26"/>
  <c r="K156" i="26"/>
  <c r="K157" i="26"/>
  <c r="M160" i="26"/>
  <c r="I160" i="26"/>
  <c r="K171" i="26"/>
  <c r="K181" i="26"/>
  <c r="I187" i="26"/>
  <c r="M187" i="26" s="1"/>
  <c r="G195" i="26"/>
  <c r="G168" i="26"/>
  <c r="K203" i="26"/>
  <c r="K199" i="26" s="1"/>
  <c r="J203" i="26"/>
  <c r="J199" i="26" s="1"/>
  <c r="H203" i="26"/>
  <c r="H199" i="26" s="1"/>
  <c r="M206" i="26"/>
  <c r="H212" i="26"/>
  <c r="K212" i="26"/>
  <c r="J212" i="26"/>
  <c r="I282" i="26"/>
  <c r="M282" i="26" s="1"/>
  <c r="M297" i="26"/>
  <c r="M312" i="26"/>
  <c r="H337" i="26"/>
  <c r="M381" i="26"/>
  <c r="H504" i="26"/>
  <c r="I505" i="26"/>
  <c r="M505" i="26" s="1"/>
  <c r="K76" i="26"/>
  <c r="K74" i="26" s="1"/>
  <c r="K89" i="26"/>
  <c r="K88" i="26" s="1"/>
  <c r="K174" i="26"/>
  <c r="H220" i="26"/>
  <c r="H219" i="26" s="1"/>
  <c r="G238" i="26"/>
  <c r="I284" i="26"/>
  <c r="M284" i="26" s="1"/>
  <c r="G423" i="26"/>
  <c r="K492" i="26"/>
  <c r="K511" i="26"/>
  <c r="J511" i="26"/>
  <c r="J509" i="26" s="1"/>
  <c r="L888" i="26"/>
  <c r="L882" i="26"/>
  <c r="M829" i="26"/>
  <c r="I829" i="26"/>
  <c r="K24" i="26"/>
  <c r="K23" i="26" s="1"/>
  <c r="I53" i="26"/>
  <c r="I67" i="26"/>
  <c r="K69" i="26"/>
  <c r="H89" i="26"/>
  <c r="I89" i="26" s="1"/>
  <c r="G635" i="26"/>
  <c r="AN13" i="25"/>
  <c r="AD13" i="25" s="1"/>
  <c r="G23" i="26"/>
  <c r="I29" i="26"/>
  <c r="M29" i="26" s="1"/>
  <c r="H34" i="26"/>
  <c r="H39" i="26"/>
  <c r="H37" i="26" s="1"/>
  <c r="I45" i="26"/>
  <c r="M45" i="26" s="1"/>
  <c r="I48" i="26"/>
  <c r="M48" i="26" s="1"/>
  <c r="I50" i="26"/>
  <c r="H52" i="26"/>
  <c r="I55" i="26"/>
  <c r="M55" i="26" s="1"/>
  <c r="I58" i="26"/>
  <c r="M58" i="26" s="1"/>
  <c r="G60" i="26"/>
  <c r="H63" i="26"/>
  <c r="I73" i="26"/>
  <c r="M73" i="26" s="1"/>
  <c r="I76" i="26"/>
  <c r="M76" i="26" s="1"/>
  <c r="G81" i="26"/>
  <c r="I86" i="26"/>
  <c r="M86" i="26" s="1"/>
  <c r="I95" i="26"/>
  <c r="M95" i="26" s="1"/>
  <c r="H97" i="26"/>
  <c r="H107" i="26"/>
  <c r="I110" i="26"/>
  <c r="M110" i="26" s="1"/>
  <c r="I116" i="26"/>
  <c r="M116" i="26" s="1"/>
  <c r="H118" i="26"/>
  <c r="I126" i="26"/>
  <c r="M126" i="26" s="1"/>
  <c r="H128" i="26"/>
  <c r="I131" i="26"/>
  <c r="M131" i="26" s="1"/>
  <c r="H144" i="26"/>
  <c r="H158" i="26"/>
  <c r="H167" i="26"/>
  <c r="H165" i="26" s="1"/>
  <c r="I186" i="26"/>
  <c r="M186" i="26" s="1"/>
  <c r="H188" i="26"/>
  <c r="H198" i="26"/>
  <c r="I201" i="26"/>
  <c r="M201" i="26" s="1"/>
  <c r="I209" i="26"/>
  <c r="M209" i="26" s="1"/>
  <c r="I210" i="26"/>
  <c r="I205" i="26" s="1"/>
  <c r="K220" i="26"/>
  <c r="K219" i="26" s="1"/>
  <c r="H244" i="26"/>
  <c r="H240" i="26" s="1"/>
  <c r="H276" i="26"/>
  <c r="I278" i="26"/>
  <c r="M278" i="26" s="1"/>
  <c r="K307" i="26"/>
  <c r="K305" i="26" s="1"/>
  <c r="I311" i="26"/>
  <c r="I310" i="26" s="1"/>
  <c r="H310" i="26"/>
  <c r="M310" i="26" s="1"/>
  <c r="J340" i="26"/>
  <c r="K340" i="26"/>
  <c r="I340" i="26" s="1"/>
  <c r="M340" i="26" s="1"/>
  <c r="I344" i="26"/>
  <c r="M344" i="26" s="1"/>
  <c r="J359" i="26"/>
  <c r="H359" i="26"/>
  <c r="K359" i="26"/>
  <c r="G368" i="26"/>
  <c r="G388" i="26"/>
  <c r="I392" i="26"/>
  <c r="M392" i="26" s="1"/>
  <c r="H404" i="26"/>
  <c r="I405" i="26"/>
  <c r="K416" i="26"/>
  <c r="K408" i="26" s="1"/>
  <c r="H426" i="26"/>
  <c r="G446" i="26"/>
  <c r="G467" i="26"/>
  <c r="H457" i="26"/>
  <c r="K457" i="26"/>
  <c r="G458" i="26"/>
  <c r="I460" i="26"/>
  <c r="M460" i="26" s="1"/>
  <c r="I475" i="26"/>
  <c r="M475" i="26" s="1"/>
  <c r="G478" i="26"/>
  <c r="M482" i="26"/>
  <c r="J504" i="26"/>
  <c r="I510" i="26"/>
  <c r="J521" i="26"/>
  <c r="K521" i="26"/>
  <c r="H521" i="26"/>
  <c r="I521" i="26" s="1"/>
  <c r="J545" i="26"/>
  <c r="I546" i="26"/>
  <c r="I549" i="26"/>
  <c r="M549" i="26" s="1"/>
  <c r="H572" i="26"/>
  <c r="K572" i="26"/>
  <c r="J572" i="26"/>
  <c r="I589" i="26"/>
  <c r="H588" i="26"/>
  <c r="M589" i="26"/>
  <c r="H644" i="26"/>
  <c r="H640" i="26" s="1"/>
  <c r="K644" i="26"/>
  <c r="K640" i="26" s="1"/>
  <c r="J644" i="26"/>
  <c r="J640" i="26" s="1"/>
  <c r="K712" i="26"/>
  <c r="H712" i="26"/>
  <c r="J712" i="26"/>
  <c r="G713" i="26"/>
  <c r="J772" i="26"/>
  <c r="H772" i="26"/>
  <c r="I772" i="26" s="1"/>
  <c r="M772" i="26" s="1"/>
  <c r="K772" i="26"/>
  <c r="K121" i="26"/>
  <c r="I121" i="26" s="1"/>
  <c r="M121" i="26" s="1"/>
  <c r="K124" i="26"/>
  <c r="I124" i="26" s="1"/>
  <c r="K142" i="26"/>
  <c r="K140" i="26" s="1"/>
  <c r="K147" i="26"/>
  <c r="I147" i="26" s="1"/>
  <c r="M147" i="26" s="1"/>
  <c r="K155" i="26"/>
  <c r="K153" i="26" s="1"/>
  <c r="K152" i="26" s="1"/>
  <c r="K151" i="26" s="1"/>
  <c r="K180" i="26"/>
  <c r="K216" i="26"/>
  <c r="H259" i="26"/>
  <c r="H258" i="26" s="1"/>
  <c r="G265" i="26"/>
  <c r="G294" i="26"/>
  <c r="I301" i="26"/>
  <c r="M301" i="26" s="1"/>
  <c r="I465" i="26"/>
  <c r="M465" i="26" s="1"/>
  <c r="I470" i="26"/>
  <c r="M470" i="26" s="1"/>
  <c r="G519" i="26"/>
  <c r="G512" i="26"/>
  <c r="M543" i="26"/>
  <c r="I543" i="26"/>
  <c r="M632" i="26"/>
  <c r="I632" i="26"/>
  <c r="I648" i="26"/>
  <c r="M648" i="26" s="1"/>
  <c r="H646" i="26"/>
  <c r="I745" i="26"/>
  <c r="H744" i="26"/>
  <c r="M748" i="26"/>
  <c r="I35" i="26"/>
  <c r="M35" i="26" s="1"/>
  <c r="I40" i="26"/>
  <c r="M40" i="26" s="1"/>
  <c r="I64" i="26"/>
  <c r="M64" i="26" s="1"/>
  <c r="I98" i="26"/>
  <c r="I100" i="26"/>
  <c r="M100" i="26" s="1"/>
  <c r="I102" i="26"/>
  <c r="M102" i="26" s="1"/>
  <c r="I119" i="26"/>
  <c r="M119" i="26" s="1"/>
  <c r="G123" i="26"/>
  <c r="I129" i="26"/>
  <c r="I145" i="26"/>
  <c r="M145" i="26" s="1"/>
  <c r="I159" i="26"/>
  <c r="M159" i="26" s="1"/>
  <c r="G161" i="26"/>
  <c r="I189" i="26"/>
  <c r="I191" i="26"/>
  <c r="M191" i="26" s="1"/>
  <c r="I193" i="26"/>
  <c r="M193" i="26" s="1"/>
  <c r="I196" i="26"/>
  <c r="J218" i="26"/>
  <c r="I218" i="26" s="1"/>
  <c r="M218" i="26" s="1"/>
  <c r="J220" i="26"/>
  <c r="J219" i="26" s="1"/>
  <c r="H226" i="26"/>
  <c r="H225" i="26" s="1"/>
  <c r="I227" i="26"/>
  <c r="M227" i="26" s="1"/>
  <c r="I229" i="26"/>
  <c r="M229" i="26" s="1"/>
  <c r="J242" i="26"/>
  <c r="J241" i="26" s="1"/>
  <c r="J240" i="26" s="1"/>
  <c r="J248" i="26"/>
  <c r="J252" i="26"/>
  <c r="J250" i="26" s="1"/>
  <c r="J249" i="26" s="1"/>
  <c r="K252" i="26"/>
  <c r="K250" i="26" s="1"/>
  <c r="K249" i="26" s="1"/>
  <c r="I251" i="26"/>
  <c r="H252" i="26"/>
  <c r="H250" i="26" s="1"/>
  <c r="I254" i="26"/>
  <c r="I253" i="26" s="1"/>
  <c r="H253" i="26"/>
  <c r="M253" i="26" s="1"/>
  <c r="J259" i="26"/>
  <c r="H272" i="26"/>
  <c r="I275" i="26"/>
  <c r="M275" i="26" s="1"/>
  <c r="G285" i="26"/>
  <c r="G256" i="26" s="1"/>
  <c r="I293" i="26"/>
  <c r="M293" i="26" s="1"/>
  <c r="H303" i="26"/>
  <c r="I303" i="26" s="1"/>
  <c r="M303" i="26" s="1"/>
  <c r="I304" i="26"/>
  <c r="H306" i="26"/>
  <c r="G305" i="26"/>
  <c r="I306" i="26"/>
  <c r="J317" i="26"/>
  <c r="J316" i="26" s="1"/>
  <c r="H317" i="26"/>
  <c r="H316" i="26" s="1"/>
  <c r="J319" i="26"/>
  <c r="K325" i="26"/>
  <c r="I341" i="26"/>
  <c r="M341" i="26" s="1"/>
  <c r="I356" i="26"/>
  <c r="H383" i="26"/>
  <c r="J383" i="26"/>
  <c r="K383" i="26"/>
  <c r="I386" i="26"/>
  <c r="I395" i="26"/>
  <c r="M395" i="26" s="1"/>
  <c r="H401" i="26"/>
  <c r="M402" i="26"/>
  <c r="I402" i="26"/>
  <c r="J413" i="26"/>
  <c r="I414" i="26"/>
  <c r="M471" i="26"/>
  <c r="J479" i="26"/>
  <c r="J478" i="26" s="1"/>
  <c r="K479" i="26"/>
  <c r="K478" i="26" s="1"/>
  <c r="M481" i="26"/>
  <c r="I481" i="26"/>
  <c r="H491" i="26"/>
  <c r="H489" i="26" s="1"/>
  <c r="H487" i="26" s="1"/>
  <c r="K491" i="26"/>
  <c r="K489" i="26" s="1"/>
  <c r="M500" i="26"/>
  <c r="I500" i="26"/>
  <c r="H511" i="26"/>
  <c r="H509" i="26" s="1"/>
  <c r="I600" i="26"/>
  <c r="M600" i="26" s="1"/>
  <c r="H618" i="26"/>
  <c r="K618" i="26"/>
  <c r="J618" i="26"/>
  <c r="K646" i="26"/>
  <c r="I647" i="26"/>
  <c r="J674" i="26"/>
  <c r="K674" i="26"/>
  <c r="K672" i="26" s="1"/>
  <c r="H674" i="26"/>
  <c r="H672" i="26" s="1"/>
  <c r="I217" i="26"/>
  <c r="I222" i="26"/>
  <c r="M222" i="26" s="1"/>
  <c r="H230" i="26"/>
  <c r="H228" i="26" s="1"/>
  <c r="I233" i="26"/>
  <c r="I231" i="26" s="1"/>
  <c r="M231" i="26" s="1"/>
  <c r="H235" i="26"/>
  <c r="G249" i="26"/>
  <c r="H262" i="26"/>
  <c r="H268" i="26"/>
  <c r="I277" i="26"/>
  <c r="M277" i="26" s="1"/>
  <c r="I279" i="26"/>
  <c r="M279" i="26" s="1"/>
  <c r="H289" i="26"/>
  <c r="I292" i="26"/>
  <c r="M292" i="26" s="1"/>
  <c r="I298" i="26"/>
  <c r="M298" i="26" s="1"/>
  <c r="H300" i="26"/>
  <c r="I308" i="26"/>
  <c r="I313" i="26"/>
  <c r="M313" i="26" s="1"/>
  <c r="I320" i="26"/>
  <c r="I321" i="26"/>
  <c r="M321" i="26" s="1"/>
  <c r="J323" i="26"/>
  <c r="J322" i="26" s="1"/>
  <c r="I326" i="26"/>
  <c r="M326" i="26" s="1"/>
  <c r="J327" i="26"/>
  <c r="J332" i="26"/>
  <c r="I332" i="26"/>
  <c r="M332" i="26" s="1"/>
  <c r="J335" i="26"/>
  <c r="J333" i="26" s="1"/>
  <c r="I335" i="26"/>
  <c r="M335" i="26" s="1"/>
  <c r="K338" i="26"/>
  <c r="K337" i="26" s="1"/>
  <c r="G346" i="26"/>
  <c r="H352" i="26"/>
  <c r="H350" i="26" s="1"/>
  <c r="G379" i="26"/>
  <c r="I374" i="26"/>
  <c r="M374" i="26" s="1"/>
  <c r="J390" i="26"/>
  <c r="G399" i="26"/>
  <c r="K401" i="26"/>
  <c r="I403" i="26"/>
  <c r="M403" i="26" s="1"/>
  <c r="M407" i="26"/>
  <c r="I407" i="26"/>
  <c r="I415" i="26"/>
  <c r="M415" i="26" s="1"/>
  <c r="H415" i="26"/>
  <c r="H413" i="26" s="1"/>
  <c r="H408" i="26" s="1"/>
  <c r="I417" i="26"/>
  <c r="J416" i="26"/>
  <c r="J429" i="26"/>
  <c r="I429" i="26" s="1"/>
  <c r="M429" i="26" s="1"/>
  <c r="H431" i="26"/>
  <c r="K431" i="26"/>
  <c r="K430" i="26" s="1"/>
  <c r="K424" i="26" s="1"/>
  <c r="I432" i="26"/>
  <c r="M432" i="26" s="1"/>
  <c r="H438" i="26"/>
  <c r="H444" i="26"/>
  <c r="K461" i="26"/>
  <c r="K476" i="26"/>
  <c r="K472" i="26" s="1"/>
  <c r="J476" i="26"/>
  <c r="I476" i="26" s="1"/>
  <c r="M476" i="26" s="1"/>
  <c r="H472" i="26"/>
  <c r="I473" i="26"/>
  <c r="J515" i="26"/>
  <c r="J514" i="26" s="1"/>
  <c r="H515" i="26"/>
  <c r="H514" i="26" s="1"/>
  <c r="I534" i="26"/>
  <c r="J580" i="26"/>
  <c r="I591" i="26"/>
  <c r="M591" i="26" s="1"/>
  <c r="H612" i="26"/>
  <c r="H610" i="26" s="1"/>
  <c r="K612" i="26"/>
  <c r="K610" i="26" s="1"/>
  <c r="J612" i="26"/>
  <c r="I628" i="26"/>
  <c r="M628" i="26" s="1"/>
  <c r="J696" i="26"/>
  <c r="H696" i="26"/>
  <c r="H694" i="26" s="1"/>
  <c r="K696" i="26"/>
  <c r="K694" i="26" s="1"/>
  <c r="K693" i="26" s="1"/>
  <c r="J756" i="26"/>
  <c r="I757" i="26"/>
  <c r="M765" i="26"/>
  <c r="J775" i="26"/>
  <c r="H775" i="26"/>
  <c r="H773" i="26" s="1"/>
  <c r="K775" i="26"/>
  <c r="I826" i="26"/>
  <c r="M826" i="26" s="1"/>
  <c r="H821" i="26"/>
  <c r="H842" i="26"/>
  <c r="H841" i="26" s="1"/>
  <c r="K842" i="26"/>
  <c r="K841" i="26" s="1"/>
  <c r="K840" i="26" s="1"/>
  <c r="J842" i="26"/>
  <c r="J841" i="26" s="1"/>
  <c r="J840" i="26" s="1"/>
  <c r="L973" i="26"/>
  <c r="L979" i="26"/>
  <c r="I324" i="26"/>
  <c r="M324" i="26" s="1"/>
  <c r="H328" i="26"/>
  <c r="M328" i="26" s="1"/>
  <c r="I329" i="26"/>
  <c r="I328" i="26" s="1"/>
  <c r="K333" i="26"/>
  <c r="J338" i="26"/>
  <c r="J337" i="26" s="1"/>
  <c r="H343" i="26"/>
  <c r="H342" i="26" s="1"/>
  <c r="G360" i="26"/>
  <c r="I371" i="26"/>
  <c r="M371" i="26" s="1"/>
  <c r="H394" i="26"/>
  <c r="I394" i="26" s="1"/>
  <c r="M394" i="26" s="1"/>
  <c r="J397" i="26"/>
  <c r="I397" i="26" s="1"/>
  <c r="M397" i="26" s="1"/>
  <c r="J400" i="26"/>
  <c r="J399" i="26" s="1"/>
  <c r="I400" i="26"/>
  <c r="J411" i="26"/>
  <c r="J410" i="26" s="1"/>
  <c r="J409" i="26" s="1"/>
  <c r="I411" i="26"/>
  <c r="I410" i="26" s="1"/>
  <c r="I409" i="26" s="1"/>
  <c r="M417" i="26"/>
  <c r="H420" i="26"/>
  <c r="I420" i="26" s="1"/>
  <c r="I422" i="26"/>
  <c r="G445" i="26"/>
  <c r="J461" i="26"/>
  <c r="J494" i="26"/>
  <c r="J492" i="26" s="1"/>
  <c r="I494" i="26"/>
  <c r="M494" i="26" s="1"/>
  <c r="G498" i="26"/>
  <c r="K501" i="26"/>
  <c r="I507" i="26"/>
  <c r="M507" i="26" s="1"/>
  <c r="K509" i="26"/>
  <c r="K517" i="26"/>
  <c r="K513" i="26" s="1"/>
  <c r="J517" i="26"/>
  <c r="I517" i="26" s="1"/>
  <c r="M517" i="26" s="1"/>
  <c r="I520" i="26"/>
  <c r="M520" i="26" s="1"/>
  <c r="J560" i="26"/>
  <c r="K560" i="26"/>
  <c r="K556" i="26" s="1"/>
  <c r="H583" i="26"/>
  <c r="H582" i="26" s="1"/>
  <c r="K583" i="26"/>
  <c r="K582" i="26" s="1"/>
  <c r="K581" i="26" s="1"/>
  <c r="M586" i="26"/>
  <c r="K617" i="26"/>
  <c r="H617" i="26"/>
  <c r="J617" i="26"/>
  <c r="I617" i="26" s="1"/>
  <c r="I652" i="26"/>
  <c r="M652" i="26" s="1"/>
  <c r="H676" i="26"/>
  <c r="H675" i="26" s="1"/>
  <c r="K676" i="26"/>
  <c r="K675" i="26" s="1"/>
  <c r="H766" i="26"/>
  <c r="H764" i="26" s="1"/>
  <c r="I766" i="26"/>
  <c r="M766" i="26" s="1"/>
  <c r="K766" i="26"/>
  <c r="K764" i="26" s="1"/>
  <c r="K345" i="26"/>
  <c r="I345" i="26" s="1"/>
  <c r="M345" i="26" s="1"/>
  <c r="K357" i="26"/>
  <c r="K366" i="26"/>
  <c r="K364" i="26" s="1"/>
  <c r="K391" i="26"/>
  <c r="K390" i="26" s="1"/>
  <c r="K406" i="26"/>
  <c r="J427" i="26"/>
  <c r="J426" i="26" s="1"/>
  <c r="J425" i="26" s="1"/>
  <c r="J424" i="26" s="1"/>
  <c r="K440" i="26"/>
  <c r="K453" i="26"/>
  <c r="K485" i="26"/>
  <c r="I485" i="26" s="1"/>
  <c r="M485" i="26" s="1"/>
  <c r="K488" i="26"/>
  <c r="K487" i="26" s="1"/>
  <c r="K506" i="26"/>
  <c r="K504" i="26" s="1"/>
  <c r="M534" i="26"/>
  <c r="H541" i="26"/>
  <c r="K541" i="26"/>
  <c r="G542" i="26"/>
  <c r="J563" i="26"/>
  <c r="J562" i="26" s="1"/>
  <c r="I570" i="26"/>
  <c r="M570" i="26" s="1"/>
  <c r="K573" i="26"/>
  <c r="H576" i="26"/>
  <c r="I577" i="26"/>
  <c r="I576" i="26" s="1"/>
  <c r="H599" i="26"/>
  <c r="K599" i="26"/>
  <c r="K598" i="26" s="1"/>
  <c r="K597" i="26" s="1"/>
  <c r="J599" i="26"/>
  <c r="J598" i="26" s="1"/>
  <c r="J597" i="26" s="1"/>
  <c r="K604" i="26"/>
  <c r="K602" i="26" s="1"/>
  <c r="J604" i="26"/>
  <c r="M611" i="26"/>
  <c r="H621" i="26"/>
  <c r="G622" i="26"/>
  <c r="K621" i="26"/>
  <c r="J625" i="26"/>
  <c r="K625" i="26"/>
  <c r="H625" i="26"/>
  <c r="I658" i="26"/>
  <c r="M658" i="26" s="1"/>
  <c r="H657" i="26"/>
  <c r="J679" i="26"/>
  <c r="K679" i="26"/>
  <c r="J682" i="26"/>
  <c r="K682" i="26"/>
  <c r="K680" i="26" s="1"/>
  <c r="I687" i="26"/>
  <c r="I685" i="26" s="1"/>
  <c r="H685" i="26"/>
  <c r="H690" i="26"/>
  <c r="H689" i="26" s="1"/>
  <c r="K690" i="26"/>
  <c r="K689" i="26" s="1"/>
  <c r="J690" i="26"/>
  <c r="J689" i="26" s="1"/>
  <c r="J683" i="26" s="1"/>
  <c r="J699" i="26"/>
  <c r="G697" i="26"/>
  <c r="K699" i="26"/>
  <c r="I721" i="26"/>
  <c r="M721" i="26" s="1"/>
  <c r="H737" i="26"/>
  <c r="J737" i="26"/>
  <c r="K737" i="26"/>
  <c r="H790" i="26"/>
  <c r="K790" i="26"/>
  <c r="G791" i="26"/>
  <c r="J790" i="26"/>
  <c r="I331" i="26"/>
  <c r="M331" i="26" s="1"/>
  <c r="I334" i="26"/>
  <c r="M334" i="26" s="1"/>
  <c r="I339" i="26"/>
  <c r="M339" i="26" s="1"/>
  <c r="I361" i="26"/>
  <c r="I375" i="26"/>
  <c r="M375" i="26" s="1"/>
  <c r="I377" i="26"/>
  <c r="M377" i="26" s="1"/>
  <c r="G390" i="26"/>
  <c r="I396" i="26"/>
  <c r="M396" i="26" s="1"/>
  <c r="I462" i="26"/>
  <c r="M462" i="26" s="1"/>
  <c r="I464" i="26"/>
  <c r="M464" i="26" s="1"/>
  <c r="I466" i="26"/>
  <c r="M466" i="26" s="1"/>
  <c r="I483" i="26"/>
  <c r="M483" i="26" s="1"/>
  <c r="G487" i="26"/>
  <c r="I493" i="26"/>
  <c r="G525" i="26"/>
  <c r="G522" i="26"/>
  <c r="H532" i="26"/>
  <c r="I532" i="26" s="1"/>
  <c r="G533" i="26"/>
  <c r="J537" i="26"/>
  <c r="I547" i="26"/>
  <c r="M547" i="26" s="1"/>
  <c r="J555" i="26"/>
  <c r="I555" i="26"/>
  <c r="M555" i="26" s="1"/>
  <c r="H563" i="26"/>
  <c r="H562" i="26" s="1"/>
  <c r="I565" i="26"/>
  <c r="M565" i="26" s="1"/>
  <c r="J575" i="26"/>
  <c r="I575" i="26" s="1"/>
  <c r="M575" i="26" s="1"/>
  <c r="G561" i="26"/>
  <c r="H585" i="26"/>
  <c r="G595" i="26"/>
  <c r="I594" i="26"/>
  <c r="G607" i="26"/>
  <c r="J610" i="26"/>
  <c r="J621" i="26"/>
  <c r="I641" i="26"/>
  <c r="M651" i="26"/>
  <c r="I651" i="26"/>
  <c r="I661" i="26"/>
  <c r="I660" i="26" s="1"/>
  <c r="M660" i="26" s="1"/>
  <c r="H679" i="26"/>
  <c r="I679" i="26" s="1"/>
  <c r="I718" i="26"/>
  <c r="M718" i="26" s="1"/>
  <c r="H716" i="26"/>
  <c r="G731" i="26"/>
  <c r="I735" i="26"/>
  <c r="H733" i="26"/>
  <c r="I738" i="26"/>
  <c r="M738" i="26" s="1"/>
  <c r="J743" i="26"/>
  <c r="J742" i="26" s="1"/>
  <c r="H743" i="26"/>
  <c r="G742" i="26"/>
  <c r="K743" i="26"/>
  <c r="J769" i="26"/>
  <c r="J768" i="26" s="1"/>
  <c r="H781" i="26"/>
  <c r="I782" i="26"/>
  <c r="I781" i="26" s="1"/>
  <c r="M781" i="26" s="1"/>
  <c r="M816" i="26"/>
  <c r="K569" i="26"/>
  <c r="I569" i="26" s="1"/>
  <c r="M569" i="26" s="1"/>
  <c r="K587" i="26"/>
  <c r="K585" i="26" s="1"/>
  <c r="K592" i="26"/>
  <c r="I592" i="26" s="1"/>
  <c r="M592" i="26" s="1"/>
  <c r="H602" i="26"/>
  <c r="G626" i="26"/>
  <c r="H650" i="26"/>
  <c r="J653" i="26"/>
  <c r="I656" i="26"/>
  <c r="J656" i="26"/>
  <c r="J655" i="26" s="1"/>
  <c r="I681" i="26"/>
  <c r="M703" i="26"/>
  <c r="G722" i="26"/>
  <c r="G700" i="26" s="1"/>
  <c r="J740" i="26"/>
  <c r="H740" i="26"/>
  <c r="K740" i="26"/>
  <c r="I749" i="26"/>
  <c r="M749" i="26" s="1"/>
  <c r="M760" i="26"/>
  <c r="J764" i="26"/>
  <c r="M792" i="26"/>
  <c r="M805" i="26"/>
  <c r="I805" i="26"/>
  <c r="H804" i="26"/>
  <c r="G819" i="26"/>
  <c r="L1057" i="26"/>
  <c r="L1063" i="26"/>
  <c r="I544" i="26"/>
  <c r="M544" i="26" s="1"/>
  <c r="I554" i="26"/>
  <c r="M554" i="26" s="1"/>
  <c r="I557" i="26"/>
  <c r="I559" i="26"/>
  <c r="M559" i="26" s="1"/>
  <c r="I567" i="26"/>
  <c r="M567" i="26" s="1"/>
  <c r="I574" i="26"/>
  <c r="M574" i="26" s="1"/>
  <c r="I579" i="26"/>
  <c r="M579" i="26" s="1"/>
  <c r="I590" i="26"/>
  <c r="M590" i="26" s="1"/>
  <c r="I603" i="26"/>
  <c r="M603" i="26"/>
  <c r="I631" i="26"/>
  <c r="M631" i="26" s="1"/>
  <c r="I634" i="26"/>
  <c r="M634" i="26" s="1"/>
  <c r="H639" i="26"/>
  <c r="I639" i="26" s="1"/>
  <c r="I642" i="26"/>
  <c r="M642" i="26" s="1"/>
  <c r="J646" i="26"/>
  <c r="J650" i="26"/>
  <c r="I650" i="26" s="1"/>
  <c r="M650" i="26" s="1"/>
  <c r="H653" i="26"/>
  <c r="I653" i="26" s="1"/>
  <c r="M653" i="26" s="1"/>
  <c r="G655" i="26"/>
  <c r="H656" i="26"/>
  <c r="I663" i="26"/>
  <c r="M663" i="26" s="1"/>
  <c r="J666" i="26"/>
  <c r="G670" i="26"/>
  <c r="J672" i="26"/>
  <c r="I673" i="26"/>
  <c r="K685" i="26"/>
  <c r="H763" i="26"/>
  <c r="I763" i="26"/>
  <c r="M763" i="26" s="1"/>
  <c r="K763" i="26"/>
  <c r="K773" i="26"/>
  <c r="G780" i="26"/>
  <c r="G777" i="26"/>
  <c r="G788" i="26"/>
  <c r="J787" i="26"/>
  <c r="I787" i="26" s="1"/>
  <c r="K787" i="26"/>
  <c r="G800" i="26"/>
  <c r="G801" i="26" s="1"/>
  <c r="I818" i="26"/>
  <c r="M818" i="26" s="1"/>
  <c r="H945" i="26"/>
  <c r="H943" i="26" s="1"/>
  <c r="J945" i="26"/>
  <c r="K945" i="26"/>
  <c r="K943" i="26" s="1"/>
  <c r="H605" i="26"/>
  <c r="H16" i="26" s="1"/>
  <c r="K616" i="26"/>
  <c r="K615" i="26" s="1"/>
  <c r="K659" i="26"/>
  <c r="I659" i="26" s="1"/>
  <c r="M659" i="26" s="1"/>
  <c r="K667" i="26"/>
  <c r="K688" i="26"/>
  <c r="I688" i="26" s="1"/>
  <c r="M688" i="26" s="1"/>
  <c r="J694" i="26"/>
  <c r="J693" i="26" s="1"/>
  <c r="I695" i="26"/>
  <c r="K697" i="26"/>
  <c r="H704" i="26"/>
  <c r="H702" i="26" s="1"/>
  <c r="I739" i="26"/>
  <c r="M739" i="26" s="1"/>
  <c r="H758" i="26"/>
  <c r="H756" i="26" s="1"/>
  <c r="I761" i="26"/>
  <c r="M761" i="26" s="1"/>
  <c r="I771" i="26"/>
  <c r="M771" i="26" s="1"/>
  <c r="J773" i="26"/>
  <c r="I774" i="26"/>
  <c r="H796" i="26"/>
  <c r="I796" i="26"/>
  <c r="K804" i="26"/>
  <c r="I809" i="26"/>
  <c r="M809" i="26" s="1"/>
  <c r="I823" i="26"/>
  <c r="M823" i="26" s="1"/>
  <c r="J834" i="26"/>
  <c r="I834" i="26" s="1"/>
  <c r="M834" i="26" s="1"/>
  <c r="J847" i="26"/>
  <c r="J858" i="26"/>
  <c r="J857" i="26" s="1"/>
  <c r="J864" i="26"/>
  <c r="I864" i="26" s="1"/>
  <c r="M864" i="26" s="1"/>
  <c r="H892" i="26"/>
  <c r="M893" i="26"/>
  <c r="I893" i="26"/>
  <c r="I892" i="26" s="1"/>
  <c r="M925" i="26"/>
  <c r="I940" i="26"/>
  <c r="M940" i="26" s="1"/>
  <c r="H942" i="26"/>
  <c r="J942" i="26"/>
  <c r="K942" i="26"/>
  <c r="J948" i="26"/>
  <c r="I949" i="26"/>
  <c r="I954" i="26"/>
  <c r="M954" i="26" s="1"/>
  <c r="I962" i="26"/>
  <c r="M962" i="26" s="1"/>
  <c r="J962" i="26"/>
  <c r="G960" i="26"/>
  <c r="K962" i="26"/>
  <c r="K960" i="26" s="1"/>
  <c r="I995" i="26"/>
  <c r="J1036" i="26"/>
  <c r="J1035" i="26" s="1"/>
  <c r="J1034" i="26" s="1"/>
  <c r="I1037" i="26"/>
  <c r="I1086" i="26"/>
  <c r="M1086" i="26" s="1"/>
  <c r="I1089" i="26"/>
  <c r="M1089" i="26" s="1"/>
  <c r="J1094" i="26"/>
  <c r="J1093" i="26" s="1"/>
  <c r="H1094" i="26"/>
  <c r="G1093" i="26"/>
  <c r="K1094" i="26"/>
  <c r="H860" i="26"/>
  <c r="H856" i="26" s="1"/>
  <c r="H863" i="26"/>
  <c r="H861" i="26" s="1"/>
  <c r="M867" i="26"/>
  <c r="I867" i="26"/>
  <c r="H866" i="26"/>
  <c r="I870" i="26"/>
  <c r="H869" i="26"/>
  <c r="K874" i="26"/>
  <c r="K884" i="26"/>
  <c r="H884" i="26"/>
  <c r="G885" i="26"/>
  <c r="G898" i="26"/>
  <c r="G872" i="26"/>
  <c r="I901" i="26"/>
  <c r="M901" i="26" s="1"/>
  <c r="M911" i="26"/>
  <c r="J922" i="26"/>
  <c r="H922" i="26"/>
  <c r="H920" i="26" s="1"/>
  <c r="K922" i="26"/>
  <c r="K920" i="26" s="1"/>
  <c r="I924" i="26"/>
  <c r="I923" i="26" s="1"/>
  <c r="H923" i="26"/>
  <c r="J930" i="26"/>
  <c r="J929" i="26" s="1"/>
  <c r="K930" i="26"/>
  <c r="K929" i="26" s="1"/>
  <c r="J933" i="26"/>
  <c r="J932" i="26" s="1"/>
  <c r="K933" i="26"/>
  <c r="K932" i="26" s="1"/>
  <c r="H980" i="26"/>
  <c r="J980" i="26"/>
  <c r="K980" i="26"/>
  <c r="I1024" i="26"/>
  <c r="I1028" i="26"/>
  <c r="M1028" i="26" s="1"/>
  <c r="I1079" i="26"/>
  <c r="H828" i="26"/>
  <c r="H831" i="26"/>
  <c r="G830" i="26"/>
  <c r="I833" i="26"/>
  <c r="J860" i="26"/>
  <c r="J863" i="26"/>
  <c r="J861" i="26" s="1"/>
  <c r="J876" i="26"/>
  <c r="J874" i="26" s="1"/>
  <c r="K878" i="26"/>
  <c r="H878" i="26"/>
  <c r="G879" i="26"/>
  <c r="I880" i="26"/>
  <c r="M880" i="26" s="1"/>
  <c r="H930" i="26"/>
  <c r="H929" i="26" s="1"/>
  <c r="H933" i="26"/>
  <c r="H932" i="26" s="1"/>
  <c r="H937" i="26"/>
  <c r="H935" i="26" s="1"/>
  <c r="J937" i="26"/>
  <c r="K937" i="26"/>
  <c r="K935" i="26" s="1"/>
  <c r="I971" i="26"/>
  <c r="M971" i="26" s="1"/>
  <c r="M981" i="26"/>
  <c r="I981" i="26"/>
  <c r="M991" i="26"/>
  <c r="J616" i="26"/>
  <c r="I616" i="26" s="1"/>
  <c r="I698" i="26"/>
  <c r="G708" i="26"/>
  <c r="J716" i="26"/>
  <c r="H720" i="26"/>
  <c r="I720" i="26" s="1"/>
  <c r="M720" i="26" s="1"/>
  <c r="H726" i="26"/>
  <c r="I726" i="26" s="1"/>
  <c r="M726" i="26" s="1"/>
  <c r="I728" i="26"/>
  <c r="I729" i="26"/>
  <c r="M729" i="26" s="1"/>
  <c r="J733" i="26"/>
  <c r="I750" i="26"/>
  <c r="M750" i="26" s="1"/>
  <c r="G754" i="26"/>
  <c r="H759" i="26"/>
  <c r="K759" i="26"/>
  <c r="H768" i="26"/>
  <c r="G797" i="26"/>
  <c r="I807" i="26"/>
  <c r="M807" i="26" s="1"/>
  <c r="I813" i="26"/>
  <c r="M813" i="26" s="1"/>
  <c r="I817" i="26"/>
  <c r="M817" i="26" s="1"/>
  <c r="I824" i="26"/>
  <c r="M824" i="26" s="1"/>
  <c r="J828" i="26"/>
  <c r="J831" i="26"/>
  <c r="K832" i="26"/>
  <c r="I836" i="26"/>
  <c r="M836" i="26" s="1"/>
  <c r="H835" i="26"/>
  <c r="I843" i="26"/>
  <c r="M843" i="26" s="1"/>
  <c r="I845" i="26"/>
  <c r="I844" i="26" s="1"/>
  <c r="M844" i="26" s="1"/>
  <c r="G854" i="26"/>
  <c r="I853" i="26"/>
  <c r="M853" i="26"/>
  <c r="G855" i="26"/>
  <c r="K860" i="26"/>
  <c r="K856" i="26" s="1"/>
  <c r="K855" i="26" s="1"/>
  <c r="K863" i="26"/>
  <c r="K861" i="26" s="1"/>
  <c r="K866" i="26"/>
  <c r="K865" i="26" s="1"/>
  <c r="H875" i="26"/>
  <c r="I875" i="26" s="1"/>
  <c r="H876" i="26"/>
  <c r="J884" i="26"/>
  <c r="M892" i="26"/>
  <c r="I896" i="26"/>
  <c r="M896" i="26" s="1"/>
  <c r="M944" i="26"/>
  <c r="J953" i="26"/>
  <c r="J952" i="26" s="1"/>
  <c r="K953" i="26"/>
  <c r="K952" i="26" s="1"/>
  <c r="K946" i="26" s="1"/>
  <c r="H953" i="26"/>
  <c r="H952" i="26" s="1"/>
  <c r="J959" i="26"/>
  <c r="J957" i="26" s="1"/>
  <c r="J956" i="26" s="1"/>
  <c r="H959" i="26"/>
  <c r="H957" i="26" s="1"/>
  <c r="K959" i="26"/>
  <c r="K957" i="26" s="1"/>
  <c r="K956" i="26" s="1"/>
  <c r="K979" i="26"/>
  <c r="H979" i="26"/>
  <c r="J979" i="26"/>
  <c r="G990" i="26"/>
  <c r="H1088" i="26"/>
  <c r="J1088" i="26"/>
  <c r="K1088" i="26"/>
  <c r="I1088" i="26" s="1"/>
  <c r="M1088" i="26" s="1"/>
  <c r="L1141" i="26"/>
  <c r="L1147" i="26"/>
  <c r="H1114" i="26"/>
  <c r="K1114" i="26"/>
  <c r="J1114" i="26"/>
  <c r="I715" i="26"/>
  <c r="M715" i="26" s="1"/>
  <c r="K746" i="26"/>
  <c r="I746" i="26" s="1"/>
  <c r="M746" i="26" s="1"/>
  <c r="K770" i="26"/>
  <c r="K769" i="26" s="1"/>
  <c r="K768" i="26" s="1"/>
  <c r="K767" i="26" s="1"/>
  <c r="K776" i="26"/>
  <c r="I776" i="26" s="1"/>
  <c r="M776" i="26" s="1"/>
  <c r="K822" i="26"/>
  <c r="K821" i="26" s="1"/>
  <c r="K837" i="26"/>
  <c r="I837" i="26" s="1"/>
  <c r="M837" i="26" s="1"/>
  <c r="K848" i="26"/>
  <c r="K847" i="26" s="1"/>
  <c r="K868" i="26"/>
  <c r="I868" i="26" s="1"/>
  <c r="M868" i="26" s="1"/>
  <c r="K871" i="26"/>
  <c r="I871" i="26" s="1"/>
  <c r="M871" i="26" s="1"/>
  <c r="I897" i="26"/>
  <c r="M897" i="26" s="1"/>
  <c r="G907" i="26"/>
  <c r="M904" i="26"/>
  <c r="H916" i="26"/>
  <c r="I916" i="26" s="1"/>
  <c r="M916" i="26" s="1"/>
  <c r="H919" i="26"/>
  <c r="H918" i="26" s="1"/>
  <c r="G918" i="26"/>
  <c r="J920" i="26"/>
  <c r="J918" i="26" s="1"/>
  <c r="H950" i="26"/>
  <c r="H948" i="26" s="1"/>
  <c r="I950" i="26"/>
  <c r="M950" i="26" s="1"/>
  <c r="J998" i="26"/>
  <c r="I998" i="26" s="1"/>
  <c r="M998" i="26" s="1"/>
  <c r="K998" i="26"/>
  <c r="K994" i="26" s="1"/>
  <c r="I1032" i="26"/>
  <c r="J1059" i="26"/>
  <c r="K1059" i="26"/>
  <c r="I1096" i="26"/>
  <c r="I1095" i="26" s="1"/>
  <c r="H1095" i="26"/>
  <c r="G869" i="26"/>
  <c r="G889" i="26"/>
  <c r="K888" i="26"/>
  <c r="I890" i="26"/>
  <c r="M890" i="26" s="1"/>
  <c r="I914" i="26"/>
  <c r="M914" i="26" s="1"/>
  <c r="M921" i="26"/>
  <c r="K923" i="26"/>
  <c r="J935" i="26"/>
  <c r="J943" i="26"/>
  <c r="J951" i="26"/>
  <c r="I951" i="26" s="1"/>
  <c r="M951" i="26" s="1"/>
  <c r="I966" i="26"/>
  <c r="G963" i="26"/>
  <c r="I1006" i="26"/>
  <c r="M1006" i="26" s="1"/>
  <c r="I1011" i="26"/>
  <c r="I1017" i="26"/>
  <c r="M1017" i="26" s="1"/>
  <c r="G1021" i="26"/>
  <c r="I1029" i="26"/>
  <c r="M1029" i="26" s="1"/>
  <c r="K1036" i="26"/>
  <c r="I1065" i="26"/>
  <c r="M1065" i="26" s="1"/>
  <c r="G1105" i="26"/>
  <c r="J1117" i="26"/>
  <c r="H1117" i="26"/>
  <c r="H1115" i="26" s="1"/>
  <c r="K1117" i="26"/>
  <c r="H902" i="26"/>
  <c r="I905" i="26"/>
  <c r="M905" i="26" s="1"/>
  <c r="K910" i="26"/>
  <c r="K909" i="26" s="1"/>
  <c r="I911" i="26"/>
  <c r="H913" i="26"/>
  <c r="I921" i="26"/>
  <c r="I926" i="26"/>
  <c r="M926" i="26" s="1"/>
  <c r="H939" i="26"/>
  <c r="M955" i="26"/>
  <c r="I958" i="26"/>
  <c r="H967" i="26"/>
  <c r="H965" i="26" s="1"/>
  <c r="G975" i="26"/>
  <c r="G976" i="26" s="1"/>
  <c r="I982" i="26"/>
  <c r="M982" i="26" s="1"/>
  <c r="J983" i="26"/>
  <c r="I987" i="26"/>
  <c r="M987" i="26" s="1"/>
  <c r="J993" i="26"/>
  <c r="I993" i="26" s="1"/>
  <c r="M993" i="26" s="1"/>
  <c r="H1001" i="26"/>
  <c r="H1000" i="26" s="1"/>
  <c r="G1000" i="26"/>
  <c r="I1002" i="26"/>
  <c r="M1002" i="26" s="1"/>
  <c r="J1004" i="26"/>
  <c r="I1004" i="26" s="1"/>
  <c r="M1004" i="26" s="1"/>
  <c r="M1011" i="26"/>
  <c r="J1014" i="26"/>
  <c r="J1009" i="26" s="1"/>
  <c r="J1025" i="26"/>
  <c r="I1025" i="26" s="1"/>
  <c r="M1025" i="26" s="1"/>
  <c r="I1041" i="26"/>
  <c r="H1040" i="26"/>
  <c r="I1046" i="26"/>
  <c r="M1046" i="26" s="1"/>
  <c r="H1045" i="26"/>
  <c r="G1060" i="26"/>
  <c r="I1080" i="26"/>
  <c r="M1080" i="26" s="1"/>
  <c r="H1082" i="26"/>
  <c r="H1078" i="26" s="1"/>
  <c r="J1082" i="26"/>
  <c r="J1078" i="26" s="1"/>
  <c r="K1082" i="26"/>
  <c r="K1078" i="26" s="1"/>
  <c r="I1099" i="26"/>
  <c r="J960" i="26"/>
  <c r="I961" i="26"/>
  <c r="G969" i="26"/>
  <c r="G970" i="26" s="1"/>
  <c r="M985" i="26"/>
  <c r="I985" i="26"/>
  <c r="I983" i="26" s="1"/>
  <c r="M983" i="26" s="1"/>
  <c r="H1016" i="26"/>
  <c r="H1014" i="26" s="1"/>
  <c r="G1018" i="26"/>
  <c r="K1023" i="26"/>
  <c r="H1027" i="26"/>
  <c r="H1026" i="26" s="1"/>
  <c r="I1027" i="26"/>
  <c r="I1026" i="26" s="1"/>
  <c r="J1030" i="26"/>
  <c r="I1030" i="26" s="1"/>
  <c r="M1030" i="26" s="1"/>
  <c r="J1033" i="26"/>
  <c r="I1033" i="26" s="1"/>
  <c r="M1033" i="26" s="1"/>
  <c r="I1038" i="26"/>
  <c r="M1038" i="26" s="1"/>
  <c r="J1047" i="26"/>
  <c r="J1045" i="26" s="1"/>
  <c r="J1044" i="26" s="1"/>
  <c r="K1047" i="26"/>
  <c r="K1048" i="26"/>
  <c r="J1053" i="26"/>
  <c r="H1067" i="26"/>
  <c r="I1068" i="26"/>
  <c r="H1077" i="26"/>
  <c r="K1077" i="26"/>
  <c r="J1091" i="26"/>
  <c r="H1091" i="26"/>
  <c r="K1091" i="26"/>
  <c r="I1101" i="26"/>
  <c r="M1101" i="26" s="1"/>
  <c r="K1007" i="26"/>
  <c r="I1007" i="26" s="1"/>
  <c r="M1007" i="26" s="1"/>
  <c r="K1010" i="26"/>
  <c r="K1009" i="26" s="1"/>
  <c r="K1039" i="26"/>
  <c r="I1039" i="26" s="1"/>
  <c r="M1039" i="26" s="1"/>
  <c r="K1042" i="26"/>
  <c r="I1042" i="26" s="1"/>
  <c r="M1042" i="26" s="1"/>
  <c r="I1049" i="26"/>
  <c r="M1049" i="26" s="1"/>
  <c r="J1050" i="26"/>
  <c r="G1048" i="26"/>
  <c r="K1053" i="26"/>
  <c r="K1052" i="26" s="1"/>
  <c r="H1055" i="26"/>
  <c r="I1055" i="26" s="1"/>
  <c r="M1055" i="26" s="1"/>
  <c r="H1109" i="26"/>
  <c r="H1107" i="26" s="1"/>
  <c r="J1109" i="26"/>
  <c r="J1107" i="26" s="1"/>
  <c r="K1109" i="26"/>
  <c r="K1107" i="26" s="1"/>
  <c r="I1111" i="26"/>
  <c r="J1110" i="26"/>
  <c r="K1115" i="26"/>
  <c r="H1120" i="26"/>
  <c r="K1043" i="26"/>
  <c r="I1043" i="26" s="1"/>
  <c r="M1043" i="26" s="1"/>
  <c r="H1048" i="26"/>
  <c r="K1050" i="26"/>
  <c r="J1056" i="26"/>
  <c r="I1056" i="26" s="1"/>
  <c r="M1056" i="26" s="1"/>
  <c r="G1063" i="26"/>
  <c r="G1064" i="26" s="1"/>
  <c r="G1073" i="26"/>
  <c r="G1051" i="26"/>
  <c r="K1095" i="26"/>
  <c r="M1108" i="26"/>
  <c r="H1054" i="26"/>
  <c r="I1069" i="26"/>
  <c r="M1069" i="26" s="1"/>
  <c r="I1071" i="26"/>
  <c r="M1071" i="26" s="1"/>
  <c r="G1084" i="26"/>
  <c r="H1085" i="26"/>
  <c r="I1090" i="26"/>
  <c r="M1090" i="26" s="1"/>
  <c r="H1100" i="26"/>
  <c r="I1100" i="26" s="1"/>
  <c r="M1100" i="26"/>
  <c r="J1112" i="26"/>
  <c r="I1112" i="26"/>
  <c r="M1112" i="26" s="1"/>
  <c r="J1115" i="26"/>
  <c r="I1123" i="26"/>
  <c r="M1123" i="26" s="1"/>
  <c r="J1132" i="26"/>
  <c r="K1147" i="26"/>
  <c r="J1147" i="26"/>
  <c r="H1147" i="26"/>
  <c r="K1110" i="26"/>
  <c r="M1116" i="26"/>
  <c r="I1126" i="26"/>
  <c r="M1126" i="26" s="1"/>
  <c r="H1130" i="26"/>
  <c r="H1129" i="26" s="1"/>
  <c r="H1128" i="26" s="1"/>
  <c r="K1130" i="26"/>
  <c r="K1129" i="26" s="1"/>
  <c r="K1128" i="26" s="1"/>
  <c r="J1130" i="26"/>
  <c r="J1129" i="26" s="1"/>
  <c r="J1128" i="26" s="1"/>
  <c r="H1137" i="26"/>
  <c r="J1121" i="26"/>
  <c r="G1125" i="26"/>
  <c r="J1127" i="26"/>
  <c r="G1128" i="26"/>
  <c r="K1134" i="26"/>
  <c r="K1132" i="26" s="1"/>
  <c r="J1139" i="26"/>
  <c r="J1137" i="26" s="1"/>
  <c r="J1136" i="26" s="1"/>
  <c r="K1140" i="26"/>
  <c r="G1143" i="26"/>
  <c r="G1144" i="26" s="1"/>
  <c r="I1163" i="26"/>
  <c r="M1163" i="26"/>
  <c r="I1165" i="26"/>
  <c r="M1165" i="26" s="1"/>
  <c r="K1121" i="26"/>
  <c r="K1120" i="26" s="1"/>
  <c r="K1119" i="26" s="1"/>
  <c r="K1127" i="26"/>
  <c r="H1134" i="26"/>
  <c r="H1132" i="26" s="1"/>
  <c r="K1139" i="26"/>
  <c r="H1140" i="26"/>
  <c r="M1152" i="26"/>
  <c r="I1156" i="26"/>
  <c r="M1156" i="26" s="1"/>
  <c r="K1161" i="26"/>
  <c r="G1166" i="26"/>
  <c r="I1116" i="26"/>
  <c r="I1131" i="26"/>
  <c r="M1131" i="26" s="1"/>
  <c r="K1138" i="26"/>
  <c r="I1138" i="26" s="1"/>
  <c r="H1139" i="26"/>
  <c r="I1140" i="26"/>
  <c r="M1140" i="26" s="1"/>
  <c r="G1148" i="26"/>
  <c r="I1149" i="26"/>
  <c r="M1149" i="26" s="1"/>
  <c r="G1157" i="26"/>
  <c r="H1161" i="26"/>
  <c r="G1132" i="26"/>
  <c r="I1133" i="26"/>
  <c r="G1135" i="26"/>
  <c r="I1153" i="26"/>
  <c r="I1151" i="26" s="1"/>
  <c r="M1151" i="26" s="1"/>
  <c r="I1155" i="26"/>
  <c r="M1155" i="26" s="1"/>
  <c r="I1134" i="26" l="1"/>
  <c r="I1132" i="26" s="1"/>
  <c r="M1132" i="26" s="1"/>
  <c r="I1161" i="26"/>
  <c r="M1161" i="26" s="1"/>
  <c r="I1127" i="26"/>
  <c r="M1127" i="26" s="1"/>
  <c r="I1091" i="26"/>
  <c r="K20" i="26"/>
  <c r="I1067" i="26"/>
  <c r="M1067" i="26" s="1"/>
  <c r="I1047" i="26"/>
  <c r="M1047" i="26" s="1"/>
  <c r="I1098" i="26"/>
  <c r="I1010" i="26"/>
  <c r="J978" i="26"/>
  <c r="J977" i="26" s="1"/>
  <c r="K869" i="26"/>
  <c r="M845" i="26"/>
  <c r="K744" i="26"/>
  <c r="I828" i="26"/>
  <c r="I980" i="26"/>
  <c r="M980" i="26" s="1"/>
  <c r="M923" i="26"/>
  <c r="K918" i="26"/>
  <c r="I869" i="26"/>
  <c r="I863" i="26"/>
  <c r="I942" i="26"/>
  <c r="M942" i="26" s="1"/>
  <c r="I858" i="26"/>
  <c r="I857" i="26" s="1"/>
  <c r="M857" i="26" s="1"/>
  <c r="I822" i="26"/>
  <c r="I759" i="26"/>
  <c r="I740" i="26"/>
  <c r="I733" i="26"/>
  <c r="I716" i="26"/>
  <c r="M716" i="26" s="1"/>
  <c r="M661" i="26"/>
  <c r="I790" i="26"/>
  <c r="I737" i="26"/>
  <c r="M737" i="26" s="1"/>
  <c r="I682" i="26"/>
  <c r="M682" i="26" s="1"/>
  <c r="K596" i="26"/>
  <c r="I560" i="26"/>
  <c r="M560" i="26" s="1"/>
  <c r="I842" i="26"/>
  <c r="I841" i="26" s="1"/>
  <c r="I840" i="26" s="1"/>
  <c r="I587" i="26"/>
  <c r="M587" i="26" s="1"/>
  <c r="J513" i="26"/>
  <c r="I526" i="26"/>
  <c r="M526" i="26" s="1"/>
  <c r="M528" i="26"/>
  <c r="M759" i="26"/>
  <c r="I860" i="26"/>
  <c r="M860" i="26" s="1"/>
  <c r="K1093" i="26"/>
  <c r="J994" i="26"/>
  <c r="I699" i="26"/>
  <c r="M699" i="26" s="1"/>
  <c r="I621" i="26"/>
  <c r="K438" i="26"/>
  <c r="I440" i="26"/>
  <c r="M440" i="26" s="1"/>
  <c r="I327" i="26"/>
  <c r="M327" i="26" s="1"/>
  <c r="J325" i="26"/>
  <c r="H18" i="26"/>
  <c r="J454" i="26"/>
  <c r="H454" i="26"/>
  <c r="K454" i="26"/>
  <c r="K452" i="26" s="1"/>
  <c r="K451" i="26" s="1"/>
  <c r="I674" i="26"/>
  <c r="I383" i="26"/>
  <c r="I296" i="26"/>
  <c r="I27" i="26"/>
  <c r="M27" i="26" s="1"/>
  <c r="I156" i="26"/>
  <c r="J133" i="26"/>
  <c r="J132" i="26" s="1"/>
  <c r="I629" i="26"/>
  <c r="M1097" i="26"/>
  <c r="M601" i="26"/>
  <c r="H366" i="26"/>
  <c r="J366" i="26"/>
  <c r="M365" i="26"/>
  <c r="J272" i="26"/>
  <c r="K272" i="26"/>
  <c r="I508" i="26"/>
  <c r="M508" i="26" s="1"/>
  <c r="G273" i="26"/>
  <c r="I618" i="26"/>
  <c r="J20" i="26"/>
  <c r="I97" i="26"/>
  <c r="I259" i="26"/>
  <c r="K13" i="26"/>
  <c r="I712" i="26"/>
  <c r="I572" i="26"/>
  <c r="I457" i="26"/>
  <c r="I359" i="26"/>
  <c r="I220" i="26"/>
  <c r="I219" i="26" s="1"/>
  <c r="I212" i="26"/>
  <c r="I138" i="26"/>
  <c r="I137" i="26" s="1"/>
  <c r="M137" i="26" s="1"/>
  <c r="AN20" i="25"/>
  <c r="I418" i="26"/>
  <c r="M418" i="26" s="1"/>
  <c r="I30" i="26"/>
  <c r="M30" i="26" s="1"/>
  <c r="I309" i="26"/>
  <c r="I90" i="26"/>
  <c r="I88" i="26" s="1"/>
  <c r="I68" i="26"/>
  <c r="M68" i="26" s="1"/>
  <c r="J487" i="26"/>
  <c r="I260" i="26"/>
  <c r="I127" i="26"/>
  <c r="M127" i="26" s="1"/>
  <c r="I33" i="26"/>
  <c r="K967" i="26"/>
  <c r="K965" i="26" s="1"/>
  <c r="J967" i="26"/>
  <c r="J704" i="26"/>
  <c r="J702" i="26" s="1"/>
  <c r="J701" i="26" s="1"/>
  <c r="K704" i="26"/>
  <c r="K702" i="26" s="1"/>
  <c r="K701" i="26" s="1"/>
  <c r="H538" i="26"/>
  <c r="K538" i="26"/>
  <c r="K536" i="26" s="1"/>
  <c r="J538" i="26"/>
  <c r="J536" i="26" s="1"/>
  <c r="M578" i="26"/>
  <c r="H453" i="26"/>
  <c r="I453" i="26" s="1"/>
  <c r="J453" i="26"/>
  <c r="J452" i="26" s="1"/>
  <c r="J364" i="26"/>
  <c r="H357" i="26"/>
  <c r="I357" i="26" s="1"/>
  <c r="J357" i="26"/>
  <c r="J355" i="26" s="1"/>
  <c r="J343" i="26"/>
  <c r="J342" i="26" s="1"/>
  <c r="J336" i="26" s="1"/>
  <c r="K343" i="26"/>
  <c r="K342" i="26" s="1"/>
  <c r="K336" i="26" s="1"/>
  <c r="K268" i="26"/>
  <c r="J268" i="26"/>
  <c r="H174" i="26"/>
  <c r="J174" i="26"/>
  <c r="G269" i="26"/>
  <c r="I566" i="26"/>
  <c r="M566" i="26" s="1"/>
  <c r="M296" i="26"/>
  <c r="M790" i="26"/>
  <c r="M712" i="26"/>
  <c r="K1144" i="26"/>
  <c r="J1144" i="26"/>
  <c r="H1144" i="26"/>
  <c r="M621" i="26"/>
  <c r="M572" i="26"/>
  <c r="M359" i="26"/>
  <c r="H161" i="26"/>
  <c r="M260" i="26"/>
  <c r="M33" i="26"/>
  <c r="K976" i="26"/>
  <c r="H976" i="26"/>
  <c r="J976" i="26"/>
  <c r="I976" i="26" s="1"/>
  <c r="M976" i="26" s="1"/>
  <c r="M457" i="26"/>
  <c r="M205" i="26"/>
  <c r="H239" i="26"/>
  <c r="H1009" i="26"/>
  <c r="J1105" i="26"/>
  <c r="J1104" i="26" s="1"/>
  <c r="J1103" i="26" s="1"/>
  <c r="J1102" i="26" s="1"/>
  <c r="K1105" i="26"/>
  <c r="K1104" i="26" s="1"/>
  <c r="K1103" i="26" s="1"/>
  <c r="K1102" i="26" s="1"/>
  <c r="H1105" i="26"/>
  <c r="H1104" i="26" s="1"/>
  <c r="M1010" i="26"/>
  <c r="K889" i="26"/>
  <c r="K887" i="26" s="1"/>
  <c r="K886" i="26" s="1"/>
  <c r="J889" i="26"/>
  <c r="J887" i="26" s="1"/>
  <c r="J886" i="26" s="1"/>
  <c r="H889" i="26"/>
  <c r="H887" i="26" s="1"/>
  <c r="K1040" i="26"/>
  <c r="K854" i="26"/>
  <c r="K852" i="26" s="1"/>
  <c r="H854" i="26"/>
  <c r="H852" i="26" s="1"/>
  <c r="J854" i="26"/>
  <c r="J852" i="26" s="1"/>
  <c r="M698" i="26"/>
  <c r="I697" i="26"/>
  <c r="H928" i="26"/>
  <c r="I876" i="26"/>
  <c r="I874" i="26" s="1"/>
  <c r="M833" i="26"/>
  <c r="I832" i="26"/>
  <c r="M1079" i="26"/>
  <c r="I1094" i="26"/>
  <c r="I948" i="26"/>
  <c r="I947" i="26" s="1"/>
  <c r="M949" i="26"/>
  <c r="I856" i="26"/>
  <c r="G645" i="26"/>
  <c r="G732" i="26"/>
  <c r="M422" i="26"/>
  <c r="I615" i="26"/>
  <c r="I614" i="26" s="1"/>
  <c r="M616" i="26"/>
  <c r="H430" i="26"/>
  <c r="I431" i="26"/>
  <c r="I430" i="26" s="1"/>
  <c r="J458" i="26"/>
  <c r="J456" i="26" s="1"/>
  <c r="J455" i="26" s="1"/>
  <c r="J451" i="26" s="1"/>
  <c r="K458" i="26"/>
  <c r="H458" i="26"/>
  <c r="I458" i="26" s="1"/>
  <c r="G447" i="26"/>
  <c r="M361" i="26"/>
  <c r="I323" i="26"/>
  <c r="M97" i="26"/>
  <c r="I280" i="26"/>
  <c r="M280" i="26" s="1"/>
  <c r="J13" i="26"/>
  <c r="I247" i="26"/>
  <c r="M247" i="26" s="1"/>
  <c r="I74" i="26"/>
  <c r="L620" i="26"/>
  <c r="L626" i="26"/>
  <c r="M304" i="26"/>
  <c r="K85" i="26"/>
  <c r="K84" i="26" s="1"/>
  <c r="J85" i="26"/>
  <c r="J84" i="26" s="1"/>
  <c r="J82" i="26" s="1"/>
  <c r="H85" i="26"/>
  <c r="H84" i="26" s="1"/>
  <c r="H1148" i="26"/>
  <c r="K1148" i="26"/>
  <c r="J1148" i="26"/>
  <c r="J1146" i="26" s="1"/>
  <c r="J1145" i="26" s="1"/>
  <c r="K1146" i="26"/>
  <c r="K1145" i="26" s="1"/>
  <c r="K1064" i="26"/>
  <c r="H1064" i="26"/>
  <c r="J1064" i="26"/>
  <c r="I1064" i="26" s="1"/>
  <c r="I1050" i="26"/>
  <c r="M1050" i="26" s="1"/>
  <c r="M1068" i="26"/>
  <c r="I1001" i="26"/>
  <c r="I1000" i="26" s="1"/>
  <c r="K1035" i="26"/>
  <c r="K1034" i="26" s="1"/>
  <c r="M1096" i="26"/>
  <c r="M1032" i="26"/>
  <c r="I1031" i="26"/>
  <c r="L1148" i="26"/>
  <c r="L1142" i="26"/>
  <c r="G992" i="26"/>
  <c r="I979" i="26"/>
  <c r="I978" i="26" s="1"/>
  <c r="I977" i="26" s="1"/>
  <c r="I910" i="26"/>
  <c r="J697" i="26"/>
  <c r="G899" i="26"/>
  <c r="M870" i="26"/>
  <c r="I1036" i="26"/>
  <c r="M1037" i="26"/>
  <c r="J947" i="26"/>
  <c r="J946" i="26" s="1"/>
  <c r="M858" i="26"/>
  <c r="I667" i="26"/>
  <c r="K666" i="26"/>
  <c r="K780" i="26"/>
  <c r="K778" i="26" s="1"/>
  <c r="K777" i="26" s="1"/>
  <c r="H780" i="26"/>
  <c r="H778" i="26" s="1"/>
  <c r="J780" i="26"/>
  <c r="J778" i="26" s="1"/>
  <c r="J777" i="26" s="1"/>
  <c r="J670" i="26"/>
  <c r="J669" i="26" s="1"/>
  <c r="K670" i="26"/>
  <c r="K669" i="26" s="1"/>
  <c r="H670" i="26"/>
  <c r="H669" i="26" s="1"/>
  <c r="K819" i="26"/>
  <c r="K815" i="26" s="1"/>
  <c r="H819" i="26"/>
  <c r="H815" i="26" s="1"/>
  <c r="J819" i="26"/>
  <c r="J815" i="26" s="1"/>
  <c r="M681" i="26"/>
  <c r="I680" i="26"/>
  <c r="H742" i="26"/>
  <c r="M735" i="26"/>
  <c r="AQ13" i="25"/>
  <c r="AR13" i="25" s="1"/>
  <c r="J533" i="26"/>
  <c r="J531" i="26" s="1"/>
  <c r="J530" i="26" s="1"/>
  <c r="K533" i="26"/>
  <c r="K531" i="26" s="1"/>
  <c r="K530" i="26" s="1"/>
  <c r="H533" i="26"/>
  <c r="I533" i="26" s="1"/>
  <c r="I531" i="26" s="1"/>
  <c r="I530" i="26" s="1"/>
  <c r="K525" i="26"/>
  <c r="K523" i="26" s="1"/>
  <c r="K522" i="26" s="1"/>
  <c r="H525" i="26"/>
  <c r="H523" i="26" s="1"/>
  <c r="J525" i="26"/>
  <c r="J523" i="26" s="1"/>
  <c r="J522" i="26" s="1"/>
  <c r="G793" i="26"/>
  <c r="K404" i="26"/>
  <c r="I406" i="26"/>
  <c r="M406" i="26" s="1"/>
  <c r="K580" i="26"/>
  <c r="M842" i="26"/>
  <c r="I764" i="26"/>
  <c r="M764" i="26" s="1"/>
  <c r="I585" i="26"/>
  <c r="I472" i="26"/>
  <c r="I307" i="26"/>
  <c r="I305" i="26" s="1"/>
  <c r="I262" i="26"/>
  <c r="M262" i="26"/>
  <c r="I230" i="26"/>
  <c r="M230" i="26" s="1"/>
  <c r="M674" i="26"/>
  <c r="I488" i="26"/>
  <c r="J239" i="26"/>
  <c r="H224" i="26"/>
  <c r="K294" i="26"/>
  <c r="K290" i="26" s="1"/>
  <c r="H294" i="26"/>
  <c r="H290" i="26" s="1"/>
  <c r="J294" i="26"/>
  <c r="J290" i="26" s="1"/>
  <c r="J556" i="26"/>
  <c r="M510" i="26"/>
  <c r="K456" i="26"/>
  <c r="K455" i="26" s="1"/>
  <c r="I198" i="26"/>
  <c r="M198" i="26"/>
  <c r="K81" i="26"/>
  <c r="J81" i="26"/>
  <c r="H81" i="26"/>
  <c r="H79" i="26" s="1"/>
  <c r="I52" i="26"/>
  <c r="K355" i="26"/>
  <c r="M220" i="26"/>
  <c r="I427" i="26"/>
  <c r="M138" i="26"/>
  <c r="M233" i="26"/>
  <c r="J472" i="26"/>
  <c r="M196" i="26"/>
  <c r="I181" i="26"/>
  <c r="M181" i="26" s="1"/>
  <c r="H133" i="26"/>
  <c r="H123" i="26"/>
  <c r="M502" i="26"/>
  <c r="I80" i="26"/>
  <c r="G1074" i="26"/>
  <c r="H1098" i="26"/>
  <c r="M1098" i="26" s="1"/>
  <c r="M1026" i="26"/>
  <c r="M961" i="26"/>
  <c r="I960" i="26"/>
  <c r="M960" i="26" s="1"/>
  <c r="I1040" i="26"/>
  <c r="M1040" i="26" s="1"/>
  <c r="M1001" i="26"/>
  <c r="I913" i="26"/>
  <c r="M913" i="26" s="1"/>
  <c r="I888" i="26"/>
  <c r="M1099" i="26"/>
  <c r="J1031" i="26"/>
  <c r="I1114" i="26"/>
  <c r="M1114" i="26" s="1"/>
  <c r="G1158" i="26"/>
  <c r="M1134" i="26"/>
  <c r="H1166" i="26"/>
  <c r="H1162" i="26" s="1"/>
  <c r="K1166" i="26"/>
  <c r="K1162" i="26" s="1"/>
  <c r="J1166" i="26"/>
  <c r="J1162" i="26" s="1"/>
  <c r="J1120" i="26"/>
  <c r="J1119" i="26" s="1"/>
  <c r="I1121" i="26"/>
  <c r="M1133" i="26"/>
  <c r="I1085" i="26"/>
  <c r="I1084" i="26" s="1"/>
  <c r="H1084" i="26"/>
  <c r="H1053" i="26"/>
  <c r="I1054" i="26"/>
  <c r="I1053" i="26" s="1"/>
  <c r="I1052" i="26" s="1"/>
  <c r="J1063" i="26"/>
  <c r="K1063" i="26"/>
  <c r="K1062" i="26" s="1"/>
  <c r="K1061" i="26" s="1"/>
  <c r="H1063" i="26"/>
  <c r="H1062" i="26" s="1"/>
  <c r="K1045" i="26"/>
  <c r="K1044" i="26" s="1"/>
  <c r="H1119" i="26"/>
  <c r="M1111" i="26"/>
  <c r="I1110" i="26"/>
  <c r="M1110" i="26" s="1"/>
  <c r="I1109" i="26"/>
  <c r="M1091" i="26"/>
  <c r="J1052" i="26"/>
  <c r="I1082" i="26"/>
  <c r="M1082" i="26" s="1"/>
  <c r="I1045" i="26"/>
  <c r="I1044" i="26" s="1"/>
  <c r="M1041" i="26"/>
  <c r="G999" i="26"/>
  <c r="M1000" i="26"/>
  <c r="H938" i="26"/>
  <c r="I939" i="26"/>
  <c r="I938" i="26" s="1"/>
  <c r="J1021" i="26"/>
  <c r="J1020" i="26" s="1"/>
  <c r="J1019" i="26" s="1"/>
  <c r="K1021" i="26"/>
  <c r="K1020" i="26" s="1"/>
  <c r="K1019" i="26" s="1"/>
  <c r="K1018" i="26" s="1"/>
  <c r="H1021" i="26"/>
  <c r="H1020" i="26" s="1"/>
  <c r="M966" i="26"/>
  <c r="M1095" i="26"/>
  <c r="H947" i="26"/>
  <c r="G908" i="26"/>
  <c r="K907" i="26"/>
  <c r="K903" i="26" s="1"/>
  <c r="H907" i="26"/>
  <c r="H903" i="26" s="1"/>
  <c r="J907" i="26"/>
  <c r="J903" i="26" s="1"/>
  <c r="K978" i="26"/>
  <c r="K977" i="26" s="1"/>
  <c r="I959" i="26"/>
  <c r="M959" i="26" s="1"/>
  <c r="I878" i="26"/>
  <c r="H874" i="26"/>
  <c r="I937" i="26"/>
  <c r="M828" i="26"/>
  <c r="J1023" i="26"/>
  <c r="I933" i="26"/>
  <c r="I930" i="26"/>
  <c r="I929" i="26" s="1"/>
  <c r="M924" i="26"/>
  <c r="I922" i="26"/>
  <c r="M922" i="26" s="1"/>
  <c r="I866" i="26"/>
  <c r="I865" i="26" s="1"/>
  <c r="H1034" i="26"/>
  <c r="M995" i="26"/>
  <c r="I994" i="26"/>
  <c r="M994" i="26" s="1"/>
  <c r="J856" i="26"/>
  <c r="J855" i="26" s="1"/>
  <c r="I758" i="26"/>
  <c r="M758" i="26" s="1"/>
  <c r="K614" i="26"/>
  <c r="I945" i="26"/>
  <c r="J800" i="26"/>
  <c r="K800" i="26"/>
  <c r="H800" i="26"/>
  <c r="J788" i="26"/>
  <c r="K788" i="26"/>
  <c r="K786" i="26" s="1"/>
  <c r="H788" i="26"/>
  <c r="H786" i="26" s="1"/>
  <c r="M673" i="26"/>
  <c r="I672" i="26"/>
  <c r="J665" i="26"/>
  <c r="J664" i="26" s="1"/>
  <c r="H655" i="26"/>
  <c r="M639" i="26"/>
  <c r="I556" i="26"/>
  <c r="M556" i="26" s="1"/>
  <c r="L1058" i="26"/>
  <c r="L1064" i="26"/>
  <c r="I804" i="26"/>
  <c r="M804" i="26" s="1"/>
  <c r="M740" i="26"/>
  <c r="K742" i="26"/>
  <c r="I743" i="26"/>
  <c r="M733" i="26"/>
  <c r="H731" i="26"/>
  <c r="H727" i="26" s="1"/>
  <c r="K731" i="26"/>
  <c r="K727" i="26" s="1"/>
  <c r="J731" i="26"/>
  <c r="J727" i="26" s="1"/>
  <c r="M594" i="26"/>
  <c r="M585" i="26"/>
  <c r="I461" i="26"/>
  <c r="M687" i="26"/>
  <c r="M679" i="26"/>
  <c r="I625" i="26"/>
  <c r="M625" i="26" s="1"/>
  <c r="M576" i="26"/>
  <c r="I563" i="26"/>
  <c r="I583" i="26"/>
  <c r="G499" i="26"/>
  <c r="M420" i="26"/>
  <c r="J408" i="26"/>
  <c r="M329" i="26"/>
  <c r="K839" i="26"/>
  <c r="I696" i="26"/>
  <c r="M696" i="26" s="1"/>
  <c r="I612" i="26"/>
  <c r="M557" i="26"/>
  <c r="I515" i="26"/>
  <c r="I514" i="26" s="1"/>
  <c r="I513" i="26" s="1"/>
  <c r="I373" i="26"/>
  <c r="M373" i="26" s="1"/>
  <c r="I319" i="26"/>
  <c r="M319" i="26" s="1"/>
  <c r="I276" i="26"/>
  <c r="M276" i="26" s="1"/>
  <c r="I235" i="26"/>
  <c r="M235" i="26"/>
  <c r="I216" i="26"/>
  <c r="M618" i="26"/>
  <c r="J573" i="26"/>
  <c r="J571" i="26" s="1"/>
  <c r="I491" i="26"/>
  <c r="M491" i="26" s="1"/>
  <c r="I401" i="26"/>
  <c r="M401" i="26" s="1"/>
  <c r="M383" i="26"/>
  <c r="I317" i="26"/>
  <c r="I316" i="26" s="1"/>
  <c r="J307" i="26"/>
  <c r="J305" i="26" s="1"/>
  <c r="H305" i="26"/>
  <c r="G286" i="26"/>
  <c r="I272" i="26"/>
  <c r="J258" i="26"/>
  <c r="I226" i="26"/>
  <c r="I188" i="26"/>
  <c r="I128" i="26"/>
  <c r="M128" i="26" s="1"/>
  <c r="I34" i="26"/>
  <c r="K519" i="26"/>
  <c r="K518" i="26" s="1"/>
  <c r="K512" i="26" s="1"/>
  <c r="H519" i="26"/>
  <c r="H518" i="26" s="1"/>
  <c r="J519" i="26"/>
  <c r="J518" i="26" s="1"/>
  <c r="J512" i="26" s="1"/>
  <c r="H399" i="26"/>
  <c r="K265" i="26"/>
  <c r="K263" i="26" s="1"/>
  <c r="K261" i="26" s="1"/>
  <c r="H265" i="26"/>
  <c r="H263" i="26" s="1"/>
  <c r="I265" i="26"/>
  <c r="I263" i="26" s="1"/>
  <c r="J265" i="26"/>
  <c r="J263" i="26" s="1"/>
  <c r="J261" i="26" s="1"/>
  <c r="K179" i="26"/>
  <c r="K123" i="26"/>
  <c r="I588" i="26"/>
  <c r="M521" i="26"/>
  <c r="I511" i="26"/>
  <c r="M511" i="26" s="1"/>
  <c r="I506" i="26"/>
  <c r="M506" i="26" s="1"/>
  <c r="H425" i="26"/>
  <c r="H388" i="26"/>
  <c r="H384" i="26" s="1"/>
  <c r="J388" i="26"/>
  <c r="J384" i="26" s="1"/>
  <c r="K388" i="26"/>
  <c r="K384" i="26" s="1"/>
  <c r="M311" i="26"/>
  <c r="M217" i="26"/>
  <c r="M188" i="26"/>
  <c r="I180" i="26"/>
  <c r="I142" i="26"/>
  <c r="M124" i="26"/>
  <c r="I118" i="26"/>
  <c r="M118" i="26" s="1"/>
  <c r="H20" i="26"/>
  <c r="I107" i="26"/>
  <c r="M107" i="26"/>
  <c r="I49" i="26"/>
  <c r="M34" i="26"/>
  <c r="M67" i="26"/>
  <c r="H423" i="26"/>
  <c r="H421" i="26" s="1"/>
  <c r="J423" i="26"/>
  <c r="J421" i="26" s="1"/>
  <c r="K423" i="26"/>
  <c r="K421" i="26" s="1"/>
  <c r="M308" i="26"/>
  <c r="K238" i="26"/>
  <c r="K236" i="26" s="1"/>
  <c r="H238" i="26"/>
  <c r="H236" i="26" s="1"/>
  <c r="J238" i="26"/>
  <c r="J236" i="26" s="1"/>
  <c r="M212" i="26"/>
  <c r="M189" i="26"/>
  <c r="H177" i="26"/>
  <c r="H175" i="26" s="1"/>
  <c r="K177" i="26"/>
  <c r="K175" i="26" s="1"/>
  <c r="K173" i="26" s="1"/>
  <c r="J177" i="26"/>
  <c r="J175" i="26" s="1"/>
  <c r="J173" i="26" s="1"/>
  <c r="M112" i="26"/>
  <c r="I112" i="26"/>
  <c r="J72" i="26"/>
  <c r="J71" i="26" s="1"/>
  <c r="J70" i="26" s="1"/>
  <c r="K72" i="26"/>
  <c r="K71" i="26" s="1"/>
  <c r="K70" i="26" s="1"/>
  <c r="H72" i="26"/>
  <c r="H71" i="26" s="1"/>
  <c r="K60" i="26"/>
  <c r="I43" i="26"/>
  <c r="H108" i="26"/>
  <c r="M49" i="26"/>
  <c r="I537" i="26"/>
  <c r="I391" i="26"/>
  <c r="I349" i="26"/>
  <c r="M349" i="26" s="1"/>
  <c r="M307" i="26"/>
  <c r="M309" i="26"/>
  <c r="I252" i="26"/>
  <c r="I250" i="26" s="1"/>
  <c r="M156" i="26"/>
  <c r="M490" i="26"/>
  <c r="K214" i="26"/>
  <c r="H214" i="26"/>
  <c r="J79" i="26"/>
  <c r="AD20" i="25"/>
  <c r="J216" i="26"/>
  <c r="G113" i="26"/>
  <c r="L370" i="26"/>
  <c r="L364" i="26"/>
  <c r="H10" i="26"/>
  <c r="J1143" i="26"/>
  <c r="J1142" i="26" s="1"/>
  <c r="H1143" i="26"/>
  <c r="K1143" i="26"/>
  <c r="K1142" i="26" s="1"/>
  <c r="K1141" i="26" s="1"/>
  <c r="H1136" i="26"/>
  <c r="I1130" i="26"/>
  <c r="I1129" i="26" s="1"/>
  <c r="I1128" i="26" s="1"/>
  <c r="M1128" i="26" s="1"/>
  <c r="M1084" i="26"/>
  <c r="G1083" i="26"/>
  <c r="G972" i="26"/>
  <c r="J975" i="26"/>
  <c r="K975" i="26"/>
  <c r="H975" i="26"/>
  <c r="H974" i="26" s="1"/>
  <c r="M958" i="26"/>
  <c r="J797" i="26"/>
  <c r="J795" i="26" s="1"/>
  <c r="H797" i="26"/>
  <c r="I797" i="26" s="1"/>
  <c r="I795" i="26" s="1"/>
  <c r="K797" i="26"/>
  <c r="K795" i="26" s="1"/>
  <c r="M728" i="26"/>
  <c r="J708" i="26"/>
  <c r="K708" i="26"/>
  <c r="H708" i="26"/>
  <c r="M1153" i="26"/>
  <c r="G881" i="26"/>
  <c r="G820" i="26"/>
  <c r="M930" i="26"/>
  <c r="I821" i="26"/>
  <c r="M822" i="26"/>
  <c r="M774" i="26"/>
  <c r="H701" i="26"/>
  <c r="I605" i="26"/>
  <c r="M605" i="26"/>
  <c r="I848" i="26"/>
  <c r="I573" i="26"/>
  <c r="I571" i="26" s="1"/>
  <c r="H542" i="26"/>
  <c r="J542" i="26"/>
  <c r="J540" i="26" s="1"/>
  <c r="J539" i="26" s="1"/>
  <c r="K542" i="26"/>
  <c r="K540" i="26" s="1"/>
  <c r="K539" i="26" s="1"/>
  <c r="K535" i="26" s="1"/>
  <c r="L980" i="26"/>
  <c r="L974" i="26"/>
  <c r="G353" i="26"/>
  <c r="G380" i="26"/>
  <c r="I268" i="26"/>
  <c r="H315" i="26"/>
  <c r="H249" i="26"/>
  <c r="I258" i="26"/>
  <c r="I545" i="26"/>
  <c r="M545" i="26" s="1"/>
  <c r="M546" i="26"/>
  <c r="H157" i="26"/>
  <c r="M157" i="26" s="1"/>
  <c r="I158" i="26"/>
  <c r="I157" i="26" s="1"/>
  <c r="G636" i="26"/>
  <c r="G105" i="26"/>
  <c r="K82" i="26"/>
  <c r="M351" i="26"/>
  <c r="K257" i="26"/>
  <c r="M461" i="26"/>
  <c r="G552" i="26"/>
  <c r="G529" i="26"/>
  <c r="G477" i="26" s="1"/>
  <c r="L267" i="26"/>
  <c r="L273" i="26"/>
  <c r="L458" i="26"/>
  <c r="L452" i="26"/>
  <c r="I164" i="26"/>
  <c r="M164" i="26" s="1"/>
  <c r="M1130" i="26"/>
  <c r="H1146" i="26"/>
  <c r="I1077" i="26"/>
  <c r="M1077" i="26" s="1"/>
  <c r="M1027" i="26"/>
  <c r="J1060" i="26"/>
  <c r="J1058" i="26" s="1"/>
  <c r="K1060" i="26"/>
  <c r="K1058" i="26" s="1"/>
  <c r="K1057" i="26" s="1"/>
  <c r="H1060" i="26"/>
  <c r="H1058" i="26" s="1"/>
  <c r="I1117" i="26"/>
  <c r="I1115" i="26" s="1"/>
  <c r="M1115" i="26" s="1"/>
  <c r="M869" i="26"/>
  <c r="I1059" i="26"/>
  <c r="I919" i="26"/>
  <c r="H956" i="26"/>
  <c r="I953" i="26"/>
  <c r="I952" i="26" s="1"/>
  <c r="M952" i="26" s="1"/>
  <c r="H767" i="26"/>
  <c r="J754" i="26"/>
  <c r="J753" i="26" s="1"/>
  <c r="J752" i="26" s="1"/>
  <c r="J751" i="26" s="1"/>
  <c r="H754" i="26"/>
  <c r="H753" i="26" s="1"/>
  <c r="K754" i="26"/>
  <c r="K753" i="26" s="1"/>
  <c r="K752" i="26" s="1"/>
  <c r="K751" i="26" s="1"/>
  <c r="I884" i="26"/>
  <c r="H855" i="26"/>
  <c r="M856" i="26"/>
  <c r="J832" i="26"/>
  <c r="J830" i="26" s="1"/>
  <c r="H830" i="26"/>
  <c r="K928" i="26"/>
  <c r="K927" i="26" s="1"/>
  <c r="M787" i="26"/>
  <c r="K684" i="26"/>
  <c r="K683" i="26" s="1"/>
  <c r="M656" i="26"/>
  <c r="I770" i="26"/>
  <c r="M641" i="26"/>
  <c r="G608" i="26"/>
  <c r="H595" i="26"/>
  <c r="H593" i="26" s="1"/>
  <c r="K595" i="26"/>
  <c r="K593" i="26" s="1"/>
  <c r="J595" i="26"/>
  <c r="J593" i="26" s="1"/>
  <c r="I338" i="26"/>
  <c r="I690" i="26"/>
  <c r="H684" i="26"/>
  <c r="M685" i="26"/>
  <c r="M400" i="26"/>
  <c r="H693" i="26"/>
  <c r="M514" i="26"/>
  <c r="H513" i="26"/>
  <c r="I352" i="26"/>
  <c r="I350" i="26" s="1"/>
  <c r="M350" i="26" s="1"/>
  <c r="I289" i="26"/>
  <c r="M289" i="26" s="1"/>
  <c r="M672" i="26"/>
  <c r="I413" i="26"/>
  <c r="M414" i="26"/>
  <c r="M386" i="26"/>
  <c r="M306" i="26"/>
  <c r="J16" i="26"/>
  <c r="I228" i="26"/>
  <c r="M228" i="26" s="1"/>
  <c r="I744" i="26"/>
  <c r="M744" i="26" s="1"/>
  <c r="M259" i="26"/>
  <c r="K571" i="26"/>
  <c r="M453" i="26"/>
  <c r="M210" i="26"/>
  <c r="I144" i="26"/>
  <c r="I143" i="26" s="1"/>
  <c r="H143" i="26"/>
  <c r="G22" i="26"/>
  <c r="H88" i="26"/>
  <c r="L889" i="26"/>
  <c r="L883" i="26"/>
  <c r="K18" i="26"/>
  <c r="H82" i="26"/>
  <c r="K32" i="26"/>
  <c r="G812" i="26"/>
  <c r="H151" i="26"/>
  <c r="I59" i="26"/>
  <c r="I57" i="26" s="1"/>
  <c r="M57" i="26" s="1"/>
  <c r="I56" i="26"/>
  <c r="I13" i="26" s="1"/>
  <c r="M171" i="26"/>
  <c r="J94" i="26"/>
  <c r="J92" i="26" s="1"/>
  <c r="J91" i="26" s="1"/>
  <c r="J87" i="26" s="1"/>
  <c r="K94" i="26"/>
  <c r="K92" i="26" s="1"/>
  <c r="K91" i="26" s="1"/>
  <c r="K87" i="26" s="1"/>
  <c r="H94" i="26"/>
  <c r="I94" i="26" s="1"/>
  <c r="M90" i="26"/>
  <c r="M53" i="26"/>
  <c r="M215" i="26"/>
  <c r="M630" i="26"/>
  <c r="I245" i="26"/>
  <c r="M245" i="26" s="1"/>
  <c r="M246" i="26"/>
  <c r="I93" i="26"/>
  <c r="H32" i="26"/>
  <c r="L180" i="26"/>
  <c r="L179" i="26"/>
  <c r="L185" i="26"/>
  <c r="I1139" i="26"/>
  <c r="M1139" i="26" s="1"/>
  <c r="K1137" i="26"/>
  <c r="K1136" i="26" s="1"/>
  <c r="M1129" i="26"/>
  <c r="H1125" i="26"/>
  <c r="H1124" i="26" s="1"/>
  <c r="K1125" i="26"/>
  <c r="K1124" i="26" s="1"/>
  <c r="K1118" i="26" s="1"/>
  <c r="J1125" i="26"/>
  <c r="J1124" i="26" s="1"/>
  <c r="M1138" i="26"/>
  <c r="I1147" i="26"/>
  <c r="M1147" i="26" s="1"/>
  <c r="I1048" i="26"/>
  <c r="M1048" i="26" s="1"/>
  <c r="I1016" i="26"/>
  <c r="I1014" i="26" s="1"/>
  <c r="M1014" i="26" s="1"/>
  <c r="J969" i="26"/>
  <c r="K969" i="26"/>
  <c r="H969" i="26"/>
  <c r="I969" i="26" s="1"/>
  <c r="H1044" i="26"/>
  <c r="M1044" i="26" s="1"/>
  <c r="I902" i="26"/>
  <c r="M902" i="26" s="1"/>
  <c r="M919" i="26"/>
  <c r="H978" i="26"/>
  <c r="M953" i="26"/>
  <c r="M875" i="26"/>
  <c r="I835" i="26"/>
  <c r="G709" i="26"/>
  <c r="J615" i="26"/>
  <c r="J614" i="26" s="1"/>
  <c r="I831" i="26"/>
  <c r="M1024" i="26"/>
  <c r="I1023" i="26"/>
  <c r="J928" i="26"/>
  <c r="J927" i="26" s="1"/>
  <c r="H885" i="26"/>
  <c r="K885" i="26"/>
  <c r="K883" i="26" s="1"/>
  <c r="K882" i="26" s="1"/>
  <c r="J885" i="26"/>
  <c r="J883" i="26" s="1"/>
  <c r="J882" i="26" s="1"/>
  <c r="H865" i="26"/>
  <c r="M865" i="26" s="1"/>
  <c r="M866" i="26"/>
  <c r="K835" i="26"/>
  <c r="M835" i="26" s="1"/>
  <c r="H1093" i="26"/>
  <c r="J1048" i="26"/>
  <c r="M796" i="26"/>
  <c r="I704" i="26"/>
  <c r="I702" i="26" s="1"/>
  <c r="I701" i="26" s="1"/>
  <c r="M695" i="26"/>
  <c r="I694" i="26"/>
  <c r="I693" i="26" s="1"/>
  <c r="J786" i="26"/>
  <c r="K657" i="26"/>
  <c r="K655" i="26" s="1"/>
  <c r="J801" i="26"/>
  <c r="K801" i="26"/>
  <c r="H801" i="26"/>
  <c r="G723" i="26"/>
  <c r="J680" i="26"/>
  <c r="J626" i="26"/>
  <c r="J624" i="26" s="1"/>
  <c r="J623" i="26" s="1"/>
  <c r="K626" i="26"/>
  <c r="K624" i="26" s="1"/>
  <c r="K623" i="26" s="1"/>
  <c r="H626" i="26"/>
  <c r="I626" i="26" s="1"/>
  <c r="M626" i="26" s="1"/>
  <c r="M782" i="26"/>
  <c r="J767" i="26"/>
  <c r="I599" i="26"/>
  <c r="I598" i="26" s="1"/>
  <c r="I597" i="26" s="1"/>
  <c r="I541" i="26"/>
  <c r="M541" i="26" s="1"/>
  <c r="H531" i="26"/>
  <c r="I492" i="26"/>
  <c r="M492" i="26" s="1"/>
  <c r="I333" i="26"/>
  <c r="M333" i="26" s="1"/>
  <c r="I684" i="26"/>
  <c r="I657" i="26"/>
  <c r="I655" i="26" s="1"/>
  <c r="J622" i="26"/>
  <c r="J620" i="26" s="1"/>
  <c r="K622" i="26"/>
  <c r="K620" i="26" s="1"/>
  <c r="H622" i="26"/>
  <c r="H620" i="26" s="1"/>
  <c r="J602" i="26"/>
  <c r="J596" i="26" s="1"/>
  <c r="I604" i="26"/>
  <c r="M604" i="26" s="1"/>
  <c r="H598" i="26"/>
  <c r="M599" i="26"/>
  <c r="M577" i="26"/>
  <c r="M532" i="26"/>
  <c r="I676" i="26"/>
  <c r="I675" i="26" s="1"/>
  <c r="M675" i="26" s="1"/>
  <c r="H615" i="26"/>
  <c r="M617" i="26"/>
  <c r="H581" i="26"/>
  <c r="J445" i="26"/>
  <c r="J443" i="26" s="1"/>
  <c r="H445" i="26"/>
  <c r="I445" i="26" s="1"/>
  <c r="M445" i="26" s="1"/>
  <c r="K445" i="26"/>
  <c r="K443" i="26" s="1"/>
  <c r="M411" i="26"/>
  <c r="G362" i="26"/>
  <c r="I343" i="26"/>
  <c r="I342" i="26" s="1"/>
  <c r="M342" i="26" s="1"/>
  <c r="J839" i="26"/>
  <c r="M841" i="26"/>
  <c r="H840" i="26"/>
  <c r="I775" i="26"/>
  <c r="I773" i="26" s="1"/>
  <c r="M773" i="26" s="1"/>
  <c r="I756" i="26"/>
  <c r="M756" i="26" s="1"/>
  <c r="M757" i="26"/>
  <c r="M515" i="26"/>
  <c r="M493" i="26"/>
  <c r="M473" i="26"/>
  <c r="I444" i="26"/>
  <c r="M444" i="26" s="1"/>
  <c r="I416" i="26"/>
  <c r="M416" i="26" s="1"/>
  <c r="M410" i="26"/>
  <c r="K399" i="26"/>
  <c r="I325" i="26"/>
  <c r="M325" i="26" s="1"/>
  <c r="I300" i="26"/>
  <c r="M300" i="26"/>
  <c r="M647" i="26"/>
  <c r="I646" i="26"/>
  <c r="M646" i="26" s="1"/>
  <c r="I479" i="26"/>
  <c r="I454" i="26"/>
  <c r="M454" i="26" s="1"/>
  <c r="M356" i="26"/>
  <c r="J315" i="26"/>
  <c r="J314" i="26" s="1"/>
  <c r="G295" i="26"/>
  <c r="M254" i="26"/>
  <c r="M251" i="26"/>
  <c r="I248" i="26"/>
  <c r="M248" i="26" s="1"/>
  <c r="I242" i="26"/>
  <c r="I747" i="26"/>
  <c r="M747" i="26" s="1"/>
  <c r="M745" i="26"/>
  <c r="M409" i="26"/>
  <c r="M258" i="26"/>
  <c r="H713" i="26"/>
  <c r="K713" i="26"/>
  <c r="K711" i="26" s="1"/>
  <c r="K710" i="26" s="1"/>
  <c r="J713" i="26"/>
  <c r="J711" i="26" s="1"/>
  <c r="J710" i="26" s="1"/>
  <c r="H711" i="26"/>
  <c r="I644" i="26"/>
  <c r="M644" i="26" s="1"/>
  <c r="M588" i="26"/>
  <c r="H571" i="26"/>
  <c r="G468" i="26"/>
  <c r="G441" i="26"/>
  <c r="I438" i="26"/>
  <c r="M438" i="26" s="1"/>
  <c r="M405" i="26"/>
  <c r="G369" i="26"/>
  <c r="G370" i="26" s="1"/>
  <c r="I244" i="26"/>
  <c r="M244" i="26" s="1"/>
  <c r="I167" i="26"/>
  <c r="I165" i="26" s="1"/>
  <c r="M165" i="26" s="1"/>
  <c r="I155" i="26"/>
  <c r="I125" i="26"/>
  <c r="M125" i="26" s="1"/>
  <c r="H62" i="26"/>
  <c r="I63" i="26"/>
  <c r="I62" i="26" s="1"/>
  <c r="I61" i="26" s="1"/>
  <c r="M63" i="26"/>
  <c r="M52" i="26"/>
  <c r="I39" i="26"/>
  <c r="M39" i="26" s="1"/>
  <c r="K16" i="26"/>
  <c r="K10" i="26"/>
  <c r="M320" i="26"/>
  <c r="M219" i="26"/>
  <c r="I504" i="26"/>
  <c r="M504" i="26" s="1"/>
  <c r="H336" i="26"/>
  <c r="I203" i="26"/>
  <c r="M203" i="26" s="1"/>
  <c r="G197" i="26"/>
  <c r="K132" i="26"/>
  <c r="J21" i="26"/>
  <c r="M98" i="26"/>
  <c r="I83" i="26"/>
  <c r="I69" i="26"/>
  <c r="J10" i="26"/>
  <c r="L713" i="26"/>
  <c r="L707" i="26"/>
  <c r="I108" i="26"/>
  <c r="I37" i="26"/>
  <c r="M37" i="26" s="1"/>
  <c r="I24" i="26"/>
  <c r="J436" i="26"/>
  <c r="J435" i="26" s="1"/>
  <c r="J434" i="26" s="1"/>
  <c r="H436" i="26"/>
  <c r="H435" i="26" s="1"/>
  <c r="K436" i="26"/>
  <c r="K435" i="26" s="1"/>
  <c r="K434" i="26" s="1"/>
  <c r="I347" i="26"/>
  <c r="M348" i="26"/>
  <c r="M264" i="26"/>
  <c r="G204" i="26"/>
  <c r="I184" i="26"/>
  <c r="I114" i="26"/>
  <c r="M59" i="26"/>
  <c r="H13" i="26"/>
  <c r="L795" i="26"/>
  <c r="L801" i="26"/>
  <c r="K314" i="26"/>
  <c r="M291" i="26"/>
  <c r="J185" i="26"/>
  <c r="J183" i="26" s="1"/>
  <c r="J182" i="26" s="1"/>
  <c r="J178" i="26" s="1"/>
  <c r="K185" i="26"/>
  <c r="K183" i="26" s="1"/>
  <c r="K182" i="26" s="1"/>
  <c r="H185" i="26"/>
  <c r="J172" i="26"/>
  <c r="J170" i="26" s="1"/>
  <c r="J169" i="26" s="1"/>
  <c r="K172" i="26"/>
  <c r="K170" i="26" s="1"/>
  <c r="K169" i="26" s="1"/>
  <c r="H172" i="26"/>
  <c r="H170" i="26" s="1"/>
  <c r="I162" i="26"/>
  <c r="I161" i="26" s="1"/>
  <c r="H150" i="26"/>
  <c r="H148" i="26" s="1"/>
  <c r="K150" i="26"/>
  <c r="K148" i="26" s="1"/>
  <c r="K14" i="26" s="1"/>
  <c r="J150" i="26"/>
  <c r="J148" i="26" s="1"/>
  <c r="I135" i="26"/>
  <c r="I134" i="26" s="1"/>
  <c r="I133" i="26" s="1"/>
  <c r="M129" i="26"/>
  <c r="K79" i="26"/>
  <c r="K78" i="26" s="1"/>
  <c r="M50" i="26"/>
  <c r="M501" i="26"/>
  <c r="J214" i="26"/>
  <c r="M80" i="26"/>
  <c r="J47" i="26"/>
  <c r="J46" i="26" s="1"/>
  <c r="J42" i="26" s="1"/>
  <c r="J41" i="26" s="1"/>
  <c r="K47" i="26"/>
  <c r="K46" i="26" s="1"/>
  <c r="K42" i="26" s="1"/>
  <c r="K41" i="26" s="1"/>
  <c r="H47" i="26"/>
  <c r="H46" i="26" s="1"/>
  <c r="H42" i="26" s="1"/>
  <c r="M629" i="26"/>
  <c r="M93" i="26"/>
  <c r="M89" i="26"/>
  <c r="L88" i="26"/>
  <c r="L94" i="26"/>
  <c r="L542" i="26"/>
  <c r="L536" i="26"/>
  <c r="I249" i="26" l="1"/>
  <c r="M250" i="26"/>
  <c r="M357" i="26"/>
  <c r="I355" i="26"/>
  <c r="M167" i="26"/>
  <c r="M655" i="26"/>
  <c r="I801" i="26"/>
  <c r="I885" i="26"/>
  <c r="I830" i="26"/>
  <c r="I452" i="26"/>
  <c r="I408" i="26"/>
  <c r="M408" i="26" s="1"/>
  <c r="M694" i="26"/>
  <c r="I640" i="26"/>
  <c r="M640" i="26" s="1"/>
  <c r="I754" i="26"/>
  <c r="I753" i="26" s="1"/>
  <c r="I752" i="26" s="1"/>
  <c r="J535" i="26"/>
  <c r="I708" i="26"/>
  <c r="I72" i="26"/>
  <c r="I71" i="26" s="1"/>
  <c r="I70" i="26" s="1"/>
  <c r="I32" i="26"/>
  <c r="M252" i="26"/>
  <c r="M216" i="26"/>
  <c r="M413" i="26"/>
  <c r="I731" i="26"/>
  <c r="I727" i="26" s="1"/>
  <c r="I788" i="26"/>
  <c r="M1085" i="26"/>
  <c r="K21" i="26"/>
  <c r="M472" i="26"/>
  <c r="H624" i="26"/>
  <c r="I1078" i="26"/>
  <c r="M1078" i="26" s="1"/>
  <c r="I889" i="26"/>
  <c r="M889" i="26" s="1"/>
  <c r="M161" i="26"/>
  <c r="H536" i="26"/>
  <c r="I538" i="26"/>
  <c r="M538" i="26" s="1"/>
  <c r="H364" i="26"/>
  <c r="I366" i="26"/>
  <c r="M863" i="26"/>
  <c r="I861" i="26"/>
  <c r="M861" i="26" s="1"/>
  <c r="I622" i="26"/>
  <c r="I620" i="26" s="1"/>
  <c r="M969" i="26"/>
  <c r="H443" i="26"/>
  <c r="M249" i="26"/>
  <c r="I542" i="26"/>
  <c r="M702" i="26"/>
  <c r="J257" i="26"/>
  <c r="H799" i="26"/>
  <c r="I1021" i="26"/>
  <c r="I1020" i="26" s="1"/>
  <c r="I1019" i="26" s="1"/>
  <c r="I1018" i="26" s="1"/>
  <c r="M1054" i="26"/>
  <c r="I1166" i="26"/>
  <c r="M1166" i="26" s="1"/>
  <c r="M657" i="26"/>
  <c r="I525" i="26"/>
  <c r="I523" i="26" s="1"/>
  <c r="I522" i="26" s="1"/>
  <c r="J18" i="26"/>
  <c r="I855" i="26"/>
  <c r="M855" i="26" s="1"/>
  <c r="I946" i="26"/>
  <c r="M162" i="26"/>
  <c r="H269" i="26"/>
  <c r="H267" i="26" s="1"/>
  <c r="K269" i="26"/>
  <c r="J269" i="26"/>
  <c r="J267" i="26" s="1"/>
  <c r="J266" i="26" s="1"/>
  <c r="I174" i="26"/>
  <c r="M174" i="26" s="1"/>
  <c r="K267" i="26"/>
  <c r="K266" i="26" s="1"/>
  <c r="I967" i="26"/>
  <c r="J965" i="26"/>
  <c r="K273" i="26"/>
  <c r="J273" i="26"/>
  <c r="J271" i="26" s="1"/>
  <c r="H273" i="26"/>
  <c r="K271" i="26"/>
  <c r="H355" i="26"/>
  <c r="I66" i="26"/>
  <c r="M66" i="26" s="1"/>
  <c r="H452" i="26"/>
  <c r="H78" i="26"/>
  <c r="M1064" i="26"/>
  <c r="M458" i="26"/>
  <c r="I456" i="26"/>
  <c r="I455" i="26" s="1"/>
  <c r="I451" i="26" s="1"/>
  <c r="M620" i="26"/>
  <c r="J11" i="26"/>
  <c r="M708" i="26"/>
  <c r="H370" i="26"/>
  <c r="K370" i="26"/>
  <c r="J370" i="26"/>
  <c r="K619" i="26"/>
  <c r="M32" i="26"/>
  <c r="M305" i="26"/>
  <c r="L714" i="26"/>
  <c r="L710" i="26"/>
  <c r="L716" i="26" s="1"/>
  <c r="L717" i="26" s="1"/>
  <c r="L718" i="26" s="1"/>
  <c r="L719" i="26" s="1"/>
  <c r="L720" i="26" s="1"/>
  <c r="L721" i="26" s="1"/>
  <c r="L722" i="26" s="1"/>
  <c r="L723" i="26" s="1"/>
  <c r="L724" i="26" s="1"/>
  <c r="L725" i="26" s="1"/>
  <c r="L726" i="26" s="1"/>
  <c r="L727" i="26" s="1"/>
  <c r="L728" i="26" s="1"/>
  <c r="L708" i="26"/>
  <c r="H41" i="26"/>
  <c r="M531" i="26"/>
  <c r="H530" i="26"/>
  <c r="K709" i="26"/>
  <c r="H709" i="26"/>
  <c r="J709" i="26"/>
  <c r="M684" i="26"/>
  <c r="H683" i="26"/>
  <c r="I751" i="26"/>
  <c r="H105" i="26"/>
  <c r="H104" i="26" s="1"/>
  <c r="K105" i="26"/>
  <c r="K104" i="26" s="1"/>
  <c r="K103" i="26" s="1"/>
  <c r="J105" i="26"/>
  <c r="J104" i="26" s="1"/>
  <c r="J103" i="26" s="1"/>
  <c r="G637" i="26"/>
  <c r="J1141" i="26"/>
  <c r="J78" i="26"/>
  <c r="AQ12" i="25"/>
  <c r="AR12" i="25" s="1"/>
  <c r="I225" i="26"/>
  <c r="M226" i="26"/>
  <c r="H499" i="26"/>
  <c r="H498" i="26" s="1"/>
  <c r="K499" i="26"/>
  <c r="K498" i="26" s="1"/>
  <c r="K497" i="26" s="1"/>
  <c r="K496" i="26" s="1"/>
  <c r="J499" i="26"/>
  <c r="J498" i="26" s="1"/>
  <c r="J497" i="26" s="1"/>
  <c r="J496" i="26" s="1"/>
  <c r="H798" i="26"/>
  <c r="AQ18" i="25"/>
  <c r="AR18" i="25" s="1"/>
  <c r="I1107" i="26"/>
  <c r="M1107" i="26" s="1"/>
  <c r="M1109" i="26"/>
  <c r="H1118" i="26"/>
  <c r="H1052" i="26"/>
  <c r="M1053" i="26"/>
  <c r="I1162" i="26"/>
  <c r="G1159" i="26"/>
  <c r="M317" i="26"/>
  <c r="I214" i="26"/>
  <c r="H447" i="26"/>
  <c r="K447" i="26"/>
  <c r="J447" i="26"/>
  <c r="I447" i="26" s="1"/>
  <c r="H623" i="26"/>
  <c r="M876" i="26"/>
  <c r="I47" i="26"/>
  <c r="L802" i="26"/>
  <c r="L796" i="26"/>
  <c r="L798" i="26"/>
  <c r="L804" i="26" s="1"/>
  <c r="L805" i="26" s="1"/>
  <c r="L806" i="26" s="1"/>
  <c r="L807" i="26" s="1"/>
  <c r="L808" i="26" s="1"/>
  <c r="L809" i="26" s="1"/>
  <c r="L810" i="26" s="1"/>
  <c r="L811" i="26" s="1"/>
  <c r="L812" i="26" s="1"/>
  <c r="L813" i="26" s="1"/>
  <c r="L814" i="26" s="1"/>
  <c r="L815" i="26" s="1"/>
  <c r="L816" i="26" s="1"/>
  <c r="I346" i="26"/>
  <c r="M346" i="26" s="1"/>
  <c r="M347" i="26"/>
  <c r="M155" i="26"/>
  <c r="I153" i="26"/>
  <c r="G469" i="26"/>
  <c r="I713" i="26"/>
  <c r="M355" i="26"/>
  <c r="M615" i="26"/>
  <c r="H614" i="26"/>
  <c r="M622" i="26"/>
  <c r="AQ7" i="25"/>
  <c r="AR7" i="25" s="1"/>
  <c r="M144" i="26"/>
  <c r="M693" i="26"/>
  <c r="I595" i="26"/>
  <c r="I593" i="26" s="1"/>
  <c r="M593" i="26" s="1"/>
  <c r="J608" i="26"/>
  <c r="J607" i="26" s="1"/>
  <c r="J606" i="26" s="1"/>
  <c r="K608" i="26"/>
  <c r="K607" i="26" s="1"/>
  <c r="K606" i="26" s="1"/>
  <c r="H608" i="26"/>
  <c r="H607" i="26" s="1"/>
  <c r="I769" i="26"/>
  <c r="M770" i="26"/>
  <c r="M754" i="26"/>
  <c r="H183" i="26"/>
  <c r="M701" i="26"/>
  <c r="K15" i="26"/>
  <c r="M72" i="26"/>
  <c r="H173" i="26"/>
  <c r="M263" i="26"/>
  <c r="M612" i="26"/>
  <c r="I610" i="26"/>
  <c r="M610" i="26" s="1"/>
  <c r="I582" i="26"/>
  <c r="M583" i="26"/>
  <c r="J619" i="26"/>
  <c r="I742" i="26"/>
  <c r="M743" i="26"/>
  <c r="I943" i="26"/>
  <c r="M943" i="26" s="1"/>
  <c r="M945" i="26"/>
  <c r="H795" i="26"/>
  <c r="M947" i="26"/>
  <c r="H946" i="26"/>
  <c r="M946" i="26" s="1"/>
  <c r="M938" i="26"/>
  <c r="I887" i="26"/>
  <c r="I886" i="26" s="1"/>
  <c r="M888" i="26"/>
  <c r="G1075" i="26"/>
  <c r="I1137" i="26"/>
  <c r="H92" i="26"/>
  <c r="M430" i="26"/>
  <c r="I854" i="26"/>
  <c r="I852" i="26" s="1"/>
  <c r="M831" i="26"/>
  <c r="J14" i="26"/>
  <c r="I185" i="26"/>
  <c r="M185" i="26" s="1"/>
  <c r="AQ9" i="25"/>
  <c r="AR9" i="25" s="1"/>
  <c r="I436" i="26"/>
  <c r="I435" i="26" s="1"/>
  <c r="I434" i="26" s="1"/>
  <c r="H456" i="26"/>
  <c r="H710" i="26"/>
  <c r="L539" i="26"/>
  <c r="L545" i="26" s="1"/>
  <c r="L546" i="26" s="1"/>
  <c r="L547" i="26" s="1"/>
  <c r="L548" i="26" s="1"/>
  <c r="L549" i="26" s="1"/>
  <c r="L550" i="26" s="1"/>
  <c r="L551" i="26" s="1"/>
  <c r="L552" i="26" s="1"/>
  <c r="L553" i="26" s="1"/>
  <c r="L554" i="26" s="1"/>
  <c r="L555" i="26" s="1"/>
  <c r="L556" i="26" s="1"/>
  <c r="L557" i="26" s="1"/>
  <c r="L543" i="26"/>
  <c r="L537" i="26"/>
  <c r="K77" i="26"/>
  <c r="I150" i="26"/>
  <c r="M436" i="26"/>
  <c r="M43" i="26"/>
  <c r="J197" i="26"/>
  <c r="J195" i="26" s="1"/>
  <c r="J194" i="26" s="1"/>
  <c r="J168" i="26" s="1"/>
  <c r="J113" i="26" s="1"/>
  <c r="K197" i="26"/>
  <c r="K195" i="26" s="1"/>
  <c r="K194" i="26" s="1"/>
  <c r="I197" i="26"/>
  <c r="I195" i="26" s="1"/>
  <c r="I194" i="26" s="1"/>
  <c r="H197" i="26"/>
  <c r="H195" i="26" s="1"/>
  <c r="H61" i="26"/>
  <c r="M62" i="26"/>
  <c r="M571" i="26"/>
  <c r="I478" i="26"/>
  <c r="M479" i="26"/>
  <c r="M352" i="26"/>
  <c r="I443" i="26"/>
  <c r="J362" i="26"/>
  <c r="J360" i="26" s="1"/>
  <c r="J358" i="26" s="1"/>
  <c r="J354" i="26" s="1"/>
  <c r="K362" i="26"/>
  <c r="K360" i="26" s="1"/>
  <c r="K358" i="26" s="1"/>
  <c r="H362" i="26"/>
  <c r="H360" i="26" s="1"/>
  <c r="M801" i="26"/>
  <c r="M885" i="26"/>
  <c r="I1125" i="26"/>
  <c r="L183" i="26"/>
  <c r="L187" i="26"/>
  <c r="M94" i="26"/>
  <c r="M143" i="26"/>
  <c r="I337" i="26"/>
  <c r="M338" i="26"/>
  <c r="I883" i="26"/>
  <c r="I882" i="26" s="1"/>
  <c r="M884" i="26"/>
  <c r="I1060" i="26"/>
  <c r="M1060" i="26" s="1"/>
  <c r="H1145" i="26"/>
  <c r="L459" i="26"/>
  <c r="L453" i="26"/>
  <c r="L455" i="26"/>
  <c r="L461" i="26" s="1"/>
  <c r="L462" i="26" s="1"/>
  <c r="L463" i="26" s="1"/>
  <c r="L464" i="26" s="1"/>
  <c r="L465" i="26" s="1"/>
  <c r="L466" i="26" s="1"/>
  <c r="L467" i="26" s="1"/>
  <c r="L468" i="26" s="1"/>
  <c r="L469" i="26" s="1"/>
  <c r="L470" i="26" s="1"/>
  <c r="L471" i="26" s="1"/>
  <c r="L472" i="26" s="1"/>
  <c r="L473" i="26" s="1"/>
  <c r="H14" i="26"/>
  <c r="M158" i="26"/>
  <c r="M316" i="26"/>
  <c r="M542" i="26"/>
  <c r="K707" i="26"/>
  <c r="K706" i="26" s="1"/>
  <c r="M797" i="26"/>
  <c r="I975" i="26"/>
  <c r="I974" i="26" s="1"/>
  <c r="I973" i="26" s="1"/>
  <c r="J974" i="26"/>
  <c r="J973" i="26" s="1"/>
  <c r="AQ19" i="25"/>
  <c r="AR19" i="25" s="1"/>
  <c r="M135" i="26"/>
  <c r="I390" i="26"/>
  <c r="M391" i="26"/>
  <c r="I199" i="26"/>
  <c r="M199" i="26" s="1"/>
  <c r="K17" i="26"/>
  <c r="I238" i="26"/>
  <c r="I236" i="26" s="1"/>
  <c r="M236" i="26" s="1"/>
  <c r="I179" i="26"/>
  <c r="M180" i="26"/>
  <c r="I388" i="26"/>
  <c r="H424" i="26"/>
  <c r="M272" i="26"/>
  <c r="M775" i="26"/>
  <c r="M343" i="26"/>
  <c r="L1061" i="26"/>
  <c r="L1067" i="26" s="1"/>
  <c r="L1068" i="26" s="1"/>
  <c r="L1069" i="26" s="1"/>
  <c r="L1070" i="26" s="1"/>
  <c r="L1071" i="26" s="1"/>
  <c r="L1072" i="26" s="1"/>
  <c r="L1073" i="26" s="1"/>
  <c r="L1074" i="26" s="1"/>
  <c r="L1075" i="26" s="1"/>
  <c r="L1076" i="26" s="1"/>
  <c r="L1077" i="26" s="1"/>
  <c r="L1078" i="26" s="1"/>
  <c r="L1079" i="26" s="1"/>
  <c r="L1059" i="26"/>
  <c r="L1065" i="26"/>
  <c r="I800" i="26"/>
  <c r="I799" i="26" s="1"/>
  <c r="I798" i="26" s="1"/>
  <c r="I794" i="26" s="1"/>
  <c r="M704" i="26"/>
  <c r="H883" i="26"/>
  <c r="I932" i="26"/>
  <c r="M932" i="26" s="1"/>
  <c r="M933" i="26"/>
  <c r="AQ17" i="25"/>
  <c r="AR17" i="25" s="1"/>
  <c r="H1019" i="26"/>
  <c r="M1020" i="26"/>
  <c r="J1018" i="26"/>
  <c r="J12" i="26" s="1"/>
  <c r="I1063" i="26"/>
  <c r="I1062" i="26" s="1"/>
  <c r="I1061" i="26" s="1"/>
  <c r="J1118" i="26"/>
  <c r="M1162" i="26"/>
  <c r="M1117" i="26"/>
  <c r="M134" i="26"/>
  <c r="I426" i="26"/>
  <c r="M427" i="26"/>
  <c r="I81" i="26"/>
  <c r="M81" i="26" s="1"/>
  <c r="H223" i="26"/>
  <c r="G389" i="26"/>
  <c r="M525" i="26"/>
  <c r="M533" i="26"/>
  <c r="M680" i="26"/>
  <c r="I819" i="26"/>
  <c r="I815" i="26" s="1"/>
  <c r="I670" i="26"/>
  <c r="H777" i="26"/>
  <c r="I666" i="26"/>
  <c r="M667" i="26"/>
  <c r="I909" i="26"/>
  <c r="M910" i="26"/>
  <c r="L1145" i="26"/>
  <c r="L1151" i="26" s="1"/>
  <c r="L1152" i="26" s="1"/>
  <c r="L1153" i="26" s="1"/>
  <c r="L1154" i="26" s="1"/>
  <c r="L1155" i="26" s="1"/>
  <c r="L1156" i="26" s="1"/>
  <c r="L1157" i="26" s="1"/>
  <c r="L1158" i="26" s="1"/>
  <c r="L1159" i="26" s="1"/>
  <c r="L1160" i="26" s="1"/>
  <c r="L1161" i="26" s="1"/>
  <c r="L1162" i="26" s="1"/>
  <c r="L1163" i="26" s="1"/>
  <c r="L1149" i="26"/>
  <c r="L1143" i="26"/>
  <c r="I85" i="26"/>
  <c r="I84" i="26" s="1"/>
  <c r="I82" i="26" s="1"/>
  <c r="M82" i="26" s="1"/>
  <c r="I123" i="26"/>
  <c r="AQ14" i="25"/>
  <c r="AR14" i="25" s="1"/>
  <c r="M854" i="26"/>
  <c r="I1009" i="26"/>
  <c r="M83" i="26"/>
  <c r="M56" i="26"/>
  <c r="K830" i="26"/>
  <c r="M830" i="26" s="1"/>
  <c r="K22" i="26"/>
  <c r="K369" i="26"/>
  <c r="K368" i="26" s="1"/>
  <c r="K367" i="26" s="1"/>
  <c r="K363" i="26" s="1"/>
  <c r="J369" i="26"/>
  <c r="H369" i="26"/>
  <c r="H368" i="26" s="1"/>
  <c r="G724" i="26"/>
  <c r="H11" i="26"/>
  <c r="M88" i="26"/>
  <c r="G553" i="26"/>
  <c r="L977" i="26"/>
  <c r="L983" i="26" s="1"/>
  <c r="L984" i="26" s="1"/>
  <c r="L985" i="26" s="1"/>
  <c r="L986" i="26" s="1"/>
  <c r="L987" i="26" s="1"/>
  <c r="L988" i="26" s="1"/>
  <c r="L989" i="26" s="1"/>
  <c r="L990" i="26" s="1"/>
  <c r="L991" i="26" s="1"/>
  <c r="L992" i="26" s="1"/>
  <c r="L993" i="26" s="1"/>
  <c r="L994" i="26" s="1"/>
  <c r="L995" i="26" s="1"/>
  <c r="L981" i="26"/>
  <c r="L975" i="26"/>
  <c r="AQ16" i="25"/>
  <c r="AR16" i="25" s="1"/>
  <c r="J707" i="26"/>
  <c r="J706" i="26" s="1"/>
  <c r="I536" i="26"/>
  <c r="M537" i="26"/>
  <c r="I562" i="26"/>
  <c r="M563" i="26"/>
  <c r="I935" i="26"/>
  <c r="M935" i="26" s="1"/>
  <c r="M937" i="26"/>
  <c r="M1016" i="26"/>
  <c r="H1061" i="26"/>
  <c r="M488" i="26"/>
  <c r="M815" i="26"/>
  <c r="M323" i="26"/>
  <c r="I322" i="26"/>
  <c r="M322" i="26" s="1"/>
  <c r="AQ15" i="25"/>
  <c r="AR15" i="25" s="1"/>
  <c r="M852" i="26"/>
  <c r="H1103" i="26"/>
  <c r="I172" i="26"/>
  <c r="I170" i="26" s="1"/>
  <c r="I183" i="26"/>
  <c r="I182" i="26" s="1"/>
  <c r="H434" i="26"/>
  <c r="M434" i="26" s="1"/>
  <c r="M435" i="26"/>
  <c r="I23" i="26"/>
  <c r="M24" i="26"/>
  <c r="M69" i="26"/>
  <c r="I16" i="26"/>
  <c r="G16" i="26" s="1"/>
  <c r="I241" i="26"/>
  <c r="M242" i="26"/>
  <c r="I540" i="26"/>
  <c r="I539" i="26" s="1"/>
  <c r="M443" i="26"/>
  <c r="I689" i="26"/>
  <c r="M689" i="26" s="1"/>
  <c r="M690" i="26"/>
  <c r="I847" i="26"/>
  <c r="M848" i="26"/>
  <c r="M821" i="26"/>
  <c r="I957" i="26"/>
  <c r="H1142" i="26"/>
  <c r="AQ8" i="25"/>
  <c r="AR8" i="25" s="1"/>
  <c r="H21" i="26"/>
  <c r="M108" i="26"/>
  <c r="I20" i="26"/>
  <c r="G20" i="26" s="1"/>
  <c r="K178" i="26"/>
  <c r="K168" i="26" s="1"/>
  <c r="K113" i="26" s="1"/>
  <c r="I519" i="26"/>
  <c r="I518" i="26" s="1"/>
  <c r="I512" i="26" s="1"/>
  <c r="G287" i="26"/>
  <c r="M731" i="26"/>
  <c r="K799" i="26"/>
  <c r="K798" i="26" s="1"/>
  <c r="K794" i="26" s="1"/>
  <c r="K354" i="26"/>
  <c r="H261" i="26"/>
  <c r="H793" i="26"/>
  <c r="H791" i="26" s="1"/>
  <c r="K793" i="26"/>
  <c r="K791" i="26" s="1"/>
  <c r="K789" i="26" s="1"/>
  <c r="J793" i="26"/>
  <c r="J791" i="26" s="1"/>
  <c r="J789" i="26" s="1"/>
  <c r="J785" i="26" s="1"/>
  <c r="M819" i="26"/>
  <c r="H665" i="26"/>
  <c r="K785" i="26"/>
  <c r="I1035" i="26"/>
  <c r="M1036" i="26"/>
  <c r="G900" i="26"/>
  <c r="H992" i="26"/>
  <c r="H990" i="26" s="1"/>
  <c r="K992" i="26"/>
  <c r="K990" i="26" s="1"/>
  <c r="K989" i="26" s="1"/>
  <c r="J992" i="26"/>
  <c r="J990" i="26" s="1"/>
  <c r="J989" i="26" s="1"/>
  <c r="L627" i="26"/>
  <c r="L621" i="26"/>
  <c r="L623" i="26"/>
  <c r="L629" i="26" s="1"/>
  <c r="L630" i="26" s="1"/>
  <c r="L631" i="26" s="1"/>
  <c r="L632" i="26" s="1"/>
  <c r="L633" i="26" s="1"/>
  <c r="L634" i="26" s="1"/>
  <c r="L635" i="26" s="1"/>
  <c r="L636" i="26" s="1"/>
  <c r="L637" i="26" s="1"/>
  <c r="L638" i="26" s="1"/>
  <c r="L639" i="26" s="1"/>
  <c r="L640" i="26" s="1"/>
  <c r="L641" i="26" s="1"/>
  <c r="I1093" i="26"/>
  <c r="M1093" i="26" s="1"/>
  <c r="M1094" i="26"/>
  <c r="H927" i="26"/>
  <c r="M979" i="26"/>
  <c r="I1144" i="26"/>
  <c r="M1144" i="26" s="1"/>
  <c r="L95" i="26"/>
  <c r="L89" i="26"/>
  <c r="L91" i="26"/>
  <c r="L97" i="26" s="1"/>
  <c r="L98" i="26" s="1"/>
  <c r="L99" i="26" s="1"/>
  <c r="L100" i="26" s="1"/>
  <c r="L101" i="26" s="1"/>
  <c r="L102" i="26" s="1"/>
  <c r="L103" i="26" s="1"/>
  <c r="L104" i="26" s="1"/>
  <c r="L105" i="26" s="1"/>
  <c r="L106" i="26" s="1"/>
  <c r="L107" i="26" s="1"/>
  <c r="L108" i="26" s="1"/>
  <c r="L109" i="26" s="1"/>
  <c r="G13" i="26"/>
  <c r="AQ10" i="25"/>
  <c r="AR10" i="25" s="1"/>
  <c r="M840" i="26"/>
  <c r="H839" i="26"/>
  <c r="H580" i="26"/>
  <c r="H540" i="26"/>
  <c r="M598" i="26"/>
  <c r="H597" i="26"/>
  <c r="M1023" i="26"/>
  <c r="H977" i="26"/>
  <c r="M977" i="26" s="1"/>
  <c r="M978" i="26"/>
  <c r="M1045" i="26"/>
  <c r="L186" i="26"/>
  <c r="L181" i="26"/>
  <c r="L182" i="26"/>
  <c r="L188" i="26" s="1"/>
  <c r="L189" i="26" s="1"/>
  <c r="L190" i="26" s="1"/>
  <c r="L191" i="26" s="1"/>
  <c r="L192" i="26" s="1"/>
  <c r="L193" i="26" s="1"/>
  <c r="L194" i="26" s="1"/>
  <c r="L195" i="26" s="1"/>
  <c r="L196" i="26" s="1"/>
  <c r="L197" i="26" s="1"/>
  <c r="L198" i="26" s="1"/>
  <c r="L199" i="26" s="1"/>
  <c r="L200" i="26" s="1"/>
  <c r="I92" i="26"/>
  <c r="I91" i="26" s="1"/>
  <c r="I87" i="26" s="1"/>
  <c r="H812" i="26"/>
  <c r="H811" i="26" s="1"/>
  <c r="J812" i="26"/>
  <c r="J811" i="26" s="1"/>
  <c r="J810" i="26" s="1"/>
  <c r="K812" i="26"/>
  <c r="K811" i="26" s="1"/>
  <c r="K810" i="26" s="1"/>
  <c r="L884" i="26"/>
  <c r="L886" i="26"/>
  <c r="L892" i="26" s="1"/>
  <c r="L893" i="26" s="1"/>
  <c r="L894" i="26" s="1"/>
  <c r="L895" i="26" s="1"/>
  <c r="L896" i="26" s="1"/>
  <c r="L897" i="26" s="1"/>
  <c r="L898" i="26" s="1"/>
  <c r="L899" i="26" s="1"/>
  <c r="L900" i="26" s="1"/>
  <c r="L901" i="26" s="1"/>
  <c r="L902" i="26" s="1"/>
  <c r="L903" i="26" s="1"/>
  <c r="L904" i="26" s="1"/>
  <c r="L890" i="26"/>
  <c r="I404" i="26"/>
  <c r="H512" i="26"/>
  <c r="M513" i="26"/>
  <c r="M595" i="26"/>
  <c r="H752" i="26"/>
  <c r="M753" i="26"/>
  <c r="I1058" i="26"/>
  <c r="I1057" i="26" s="1"/>
  <c r="M1059" i="26"/>
  <c r="I920" i="26"/>
  <c r="M920" i="26" s="1"/>
  <c r="L274" i="26"/>
  <c r="L268" i="26"/>
  <c r="L270" i="26"/>
  <c r="L276" i="26" s="1"/>
  <c r="L277" i="26" s="1"/>
  <c r="L278" i="26" s="1"/>
  <c r="L279" i="26" s="1"/>
  <c r="L280" i="26" s="1"/>
  <c r="L281" i="26" s="1"/>
  <c r="L282" i="26" s="1"/>
  <c r="L283" i="26" s="1"/>
  <c r="L284" i="26" s="1"/>
  <c r="L285" i="26" s="1"/>
  <c r="L286" i="26" s="1"/>
  <c r="L287" i="26" s="1"/>
  <c r="L288" i="26" s="1"/>
  <c r="L289" i="26" s="1"/>
  <c r="L290" i="26" s="1"/>
  <c r="L291" i="26" s="1"/>
  <c r="H314" i="26"/>
  <c r="M268" i="26"/>
  <c r="G382" i="26"/>
  <c r="M573" i="26"/>
  <c r="K881" i="26"/>
  <c r="K879" i="26" s="1"/>
  <c r="K877" i="26" s="1"/>
  <c r="K873" i="26" s="1"/>
  <c r="H881" i="26"/>
  <c r="H879" i="26" s="1"/>
  <c r="J881" i="26"/>
  <c r="J879" i="26" s="1"/>
  <c r="J877" i="26" s="1"/>
  <c r="J873" i="26" s="1"/>
  <c r="H707" i="26"/>
  <c r="K974" i="26"/>
  <c r="K973" i="26" s="1"/>
  <c r="J972" i="26"/>
  <c r="J970" i="26" s="1"/>
  <c r="J968" i="26" s="1"/>
  <c r="J964" i="26" s="1"/>
  <c r="J963" i="26" s="1"/>
  <c r="J908" i="26" s="1"/>
  <c r="K972" i="26"/>
  <c r="K970" i="26" s="1"/>
  <c r="K968" i="26" s="1"/>
  <c r="K964" i="26" s="1"/>
  <c r="H972" i="26"/>
  <c r="H970" i="26" s="1"/>
  <c r="H968" i="26" s="1"/>
  <c r="I1143" i="26"/>
  <c r="I1142" i="26" s="1"/>
  <c r="L367" i="26"/>
  <c r="L373" i="26" s="1"/>
  <c r="L374" i="26" s="1"/>
  <c r="L375" i="26" s="1"/>
  <c r="L376" i="26" s="1"/>
  <c r="L377" i="26" s="1"/>
  <c r="L378" i="26" s="1"/>
  <c r="L379" i="26" s="1"/>
  <c r="L380" i="26" s="1"/>
  <c r="L381" i="26" s="1"/>
  <c r="L382" i="26" s="1"/>
  <c r="L383" i="26" s="1"/>
  <c r="L384" i="26" s="1"/>
  <c r="L385" i="26" s="1"/>
  <c r="L365" i="26"/>
  <c r="L371" i="26"/>
  <c r="I489" i="26"/>
  <c r="M489" i="26" s="1"/>
  <c r="H70" i="26"/>
  <c r="M71" i="26"/>
  <c r="J17" i="26"/>
  <c r="I177" i="26"/>
  <c r="I175" i="26" s="1"/>
  <c r="I173" i="26" s="1"/>
  <c r="I423" i="26"/>
  <c r="I421" i="26" s="1"/>
  <c r="M421" i="26" s="1"/>
  <c r="M142" i="26"/>
  <c r="I140" i="26"/>
  <c r="M140" i="26" s="1"/>
  <c r="M265" i="26"/>
  <c r="M518" i="26"/>
  <c r="M431" i="26"/>
  <c r="M676" i="26"/>
  <c r="I624" i="26"/>
  <c r="I623" i="26" s="1"/>
  <c r="I619" i="26" s="1"/>
  <c r="M697" i="26"/>
  <c r="M727" i="26"/>
  <c r="J799" i="26"/>
  <c r="J798" i="26" s="1"/>
  <c r="J794" i="26" s="1"/>
  <c r="I928" i="26"/>
  <c r="I927" i="26" s="1"/>
  <c r="M874" i="26"/>
  <c r="I907" i="26"/>
  <c r="I903" i="26" s="1"/>
  <c r="M903" i="26" s="1"/>
  <c r="M948" i="26"/>
  <c r="M939" i="26"/>
  <c r="J1062" i="26"/>
  <c r="J1061" i="26" s="1"/>
  <c r="J1057" i="26" s="1"/>
  <c r="I1120" i="26"/>
  <c r="M1121" i="26"/>
  <c r="M133" i="26"/>
  <c r="H132" i="26"/>
  <c r="I294" i="26"/>
  <c r="I261" i="26"/>
  <c r="I257" i="26" s="1"/>
  <c r="H522" i="26"/>
  <c r="M522" i="26" s="1"/>
  <c r="M523" i="26"/>
  <c r="I602" i="26"/>
  <c r="M602" i="26" s="1"/>
  <c r="I780" i="26"/>
  <c r="K665" i="26"/>
  <c r="K664" i="26" s="1"/>
  <c r="M878" i="26"/>
  <c r="M1031" i="26"/>
  <c r="I1148" i="26"/>
  <c r="M1148" i="26" s="1"/>
  <c r="M114" i="26"/>
  <c r="I18" i="26"/>
  <c r="G18" i="26" s="1"/>
  <c r="M74" i="26"/>
  <c r="G448" i="26"/>
  <c r="I509" i="26"/>
  <c r="M509" i="26" s="1"/>
  <c r="M832" i="26"/>
  <c r="M929" i="26"/>
  <c r="H886" i="26"/>
  <c r="M886" i="26" s="1"/>
  <c r="M887" i="26"/>
  <c r="I1105" i="26"/>
  <c r="I1104" i="26" s="1"/>
  <c r="I1103" i="26" s="1"/>
  <c r="I1102" i="26" s="1"/>
  <c r="M1009" i="26"/>
  <c r="M184" i="26"/>
  <c r="M928" i="26" l="1"/>
  <c r="M1061" i="26"/>
  <c r="M519" i="26"/>
  <c r="M177" i="26"/>
  <c r="M173" i="26"/>
  <c r="M624" i="26"/>
  <c r="M84" i="26"/>
  <c r="I105" i="26"/>
  <c r="I104" i="26" s="1"/>
  <c r="I103" i="26" s="1"/>
  <c r="I273" i="26"/>
  <c r="H271" i="26"/>
  <c r="H270" i="26" s="1"/>
  <c r="M967" i="26"/>
  <c r="I965" i="26"/>
  <c r="M965" i="26" s="1"/>
  <c r="M788" i="26"/>
  <c r="I786" i="26"/>
  <c r="M786" i="26" s="1"/>
  <c r="M452" i="26"/>
  <c r="I60" i="26"/>
  <c r="I881" i="26"/>
  <c r="I812" i="26"/>
  <c r="I811" i="26" s="1"/>
  <c r="I810" i="26" s="1"/>
  <c r="I1146" i="26"/>
  <c r="I1145" i="26" s="1"/>
  <c r="M1145" i="26" s="1"/>
  <c r="K11" i="26"/>
  <c r="M238" i="26"/>
  <c r="M623" i="26"/>
  <c r="M85" i="26"/>
  <c r="J77" i="26"/>
  <c r="I709" i="26"/>
  <c r="I707" i="26" s="1"/>
  <c r="I269" i="26"/>
  <c r="M366" i="26"/>
  <c r="I364" i="26"/>
  <c r="M364" i="26" s="1"/>
  <c r="M1021" i="26"/>
  <c r="N22" i="25"/>
  <c r="N23" i="25" s="1"/>
  <c r="M20" i="26"/>
  <c r="H964" i="26"/>
  <c r="J784" i="26"/>
  <c r="J732" i="26" s="1"/>
  <c r="M709" i="26"/>
  <c r="M18" i="26"/>
  <c r="L22" i="25"/>
  <c r="L23" i="25" s="1"/>
  <c r="L905" i="26"/>
  <c r="L906" i="26" s="1"/>
  <c r="L907" i="26"/>
  <c r="L92" i="26"/>
  <c r="L90" i="26"/>
  <c r="L96" i="26"/>
  <c r="H989" i="26"/>
  <c r="H287" i="26"/>
  <c r="H286" i="26" s="1"/>
  <c r="K287" i="26"/>
  <c r="K286" i="26" s="1"/>
  <c r="K285" i="26" s="1"/>
  <c r="K256" i="26" s="1"/>
  <c r="K204" i="26" s="1"/>
  <c r="J287" i="26"/>
  <c r="J286" i="26" s="1"/>
  <c r="J285" i="26" s="1"/>
  <c r="J256" i="26" s="1"/>
  <c r="J204" i="26" s="1"/>
  <c r="M1104" i="26"/>
  <c r="M909" i="26"/>
  <c r="I425" i="26"/>
  <c r="M426" i="26"/>
  <c r="L1066" i="26"/>
  <c r="L1060" i="26"/>
  <c r="L1062" i="26"/>
  <c r="M390" i="26"/>
  <c r="L560" i="26"/>
  <c r="L558" i="26"/>
  <c r="L559" i="26" s="1"/>
  <c r="H91" i="26"/>
  <c r="M92" i="26"/>
  <c r="M795" i="26"/>
  <c r="H794" i="26"/>
  <c r="M794" i="26" s="1"/>
  <c r="M530" i="26"/>
  <c r="L201" i="26"/>
  <c r="L202" i="26" s="1"/>
  <c r="L203" i="26"/>
  <c r="M927" i="26"/>
  <c r="K784" i="26"/>
  <c r="K732" i="26" s="1"/>
  <c r="H789" i="26"/>
  <c r="H1141" i="26"/>
  <c r="M1142" i="26"/>
  <c r="H1102" i="26"/>
  <c r="M1103" i="26"/>
  <c r="M562" i="26"/>
  <c r="I535" i="26"/>
  <c r="M536" i="26"/>
  <c r="M1105" i="26"/>
  <c r="I669" i="26"/>
  <c r="M669" i="26" s="1"/>
  <c r="M670" i="26"/>
  <c r="I178" i="26"/>
  <c r="M179" i="26"/>
  <c r="L456" i="26"/>
  <c r="L454" i="26"/>
  <c r="L460" i="26"/>
  <c r="M61" i="26"/>
  <c r="H60" i="26"/>
  <c r="M197" i="26"/>
  <c r="I1136" i="26"/>
  <c r="M1137" i="26"/>
  <c r="I768" i="26"/>
  <c r="M769" i="26"/>
  <c r="M614" i="26"/>
  <c r="I152" i="26"/>
  <c r="M153" i="26"/>
  <c r="H497" i="26"/>
  <c r="M105" i="26"/>
  <c r="M1063" i="26"/>
  <c r="L388" i="26"/>
  <c r="L386" i="26"/>
  <c r="L387" i="26" s="1"/>
  <c r="I972" i="26"/>
  <c r="I970" i="26" s="1"/>
  <c r="I968" i="26" s="1"/>
  <c r="I964" i="26" s="1"/>
  <c r="H706" i="26"/>
  <c r="M707" i="26"/>
  <c r="H877" i="26"/>
  <c r="M752" i="26"/>
  <c r="H751" i="26"/>
  <c r="I399" i="26"/>
  <c r="M399" i="26" s="1"/>
  <c r="M404" i="26"/>
  <c r="H810" i="26"/>
  <c r="M810" i="26" s="1"/>
  <c r="M811" i="26"/>
  <c r="K963" i="26"/>
  <c r="K908" i="26" s="1"/>
  <c r="H539" i="26"/>
  <c r="M540" i="26"/>
  <c r="G22" i="25"/>
  <c r="G23" i="25" s="1"/>
  <c r="M13" i="26"/>
  <c r="L624" i="26"/>
  <c r="L622" i="26"/>
  <c r="L628" i="26"/>
  <c r="I992" i="26"/>
  <c r="I990" i="26" s="1"/>
  <c r="I989" i="26" s="1"/>
  <c r="H900" i="26"/>
  <c r="H899" i="26" s="1"/>
  <c r="J900" i="26"/>
  <c r="J899" i="26" s="1"/>
  <c r="J898" i="26" s="1"/>
  <c r="K900" i="26"/>
  <c r="K899" i="26" s="1"/>
  <c r="K898" i="26" s="1"/>
  <c r="H664" i="26"/>
  <c r="M261" i="26"/>
  <c r="H257" i="26"/>
  <c r="I956" i="26"/>
  <c r="M956" i="26" s="1"/>
  <c r="M957" i="26"/>
  <c r="I240" i="26"/>
  <c r="M241" i="26"/>
  <c r="I10" i="26"/>
  <c r="M23" i="26"/>
  <c r="I169" i="26"/>
  <c r="I168" i="26" s="1"/>
  <c r="I487" i="26"/>
  <c r="M487" i="26" s="1"/>
  <c r="M974" i="26"/>
  <c r="I683" i="26"/>
  <c r="M683" i="26" s="1"/>
  <c r="J368" i="26"/>
  <c r="J367" i="26" s="1"/>
  <c r="J363" i="26" s="1"/>
  <c r="L1166" i="26"/>
  <c r="L1164" i="26"/>
  <c r="L1165" i="26" s="1"/>
  <c r="M666" i="26"/>
  <c r="AQ11" i="25"/>
  <c r="AR11" i="25" s="1"/>
  <c r="I79" i="26"/>
  <c r="M907" i="26"/>
  <c r="H882" i="26"/>
  <c r="M882" i="26" s="1"/>
  <c r="M883" i="26"/>
  <c r="M423" i="26"/>
  <c r="I1124" i="26"/>
  <c r="M1124" i="26" s="1"/>
  <c r="M1125" i="26"/>
  <c r="L538" i="26"/>
  <c r="L544" i="26"/>
  <c r="L540" i="26"/>
  <c r="M175" i="26"/>
  <c r="H182" i="26"/>
  <c r="M183" i="26"/>
  <c r="H606" i="26"/>
  <c r="M713" i="26"/>
  <c r="I711" i="26"/>
  <c r="L799" i="26"/>
  <c r="L803" i="26"/>
  <c r="L797" i="26"/>
  <c r="M447" i="26"/>
  <c r="M800" i="26"/>
  <c r="I315" i="26"/>
  <c r="H103" i="26"/>
  <c r="M103" i="26" s="1"/>
  <c r="M104" i="26"/>
  <c r="I370" i="26"/>
  <c r="M370" i="26" s="1"/>
  <c r="H169" i="26"/>
  <c r="J15" i="26"/>
  <c r="M123" i="26"/>
  <c r="M1143" i="26"/>
  <c r="M970" i="26"/>
  <c r="L269" i="26"/>
  <c r="L271" i="26"/>
  <c r="L275" i="26"/>
  <c r="M597" i="26"/>
  <c r="H596" i="26"/>
  <c r="I1034" i="26"/>
  <c r="M1035" i="26"/>
  <c r="K553" i="26"/>
  <c r="K552" i="26" s="1"/>
  <c r="K551" i="26" s="1"/>
  <c r="K529" i="26" s="1"/>
  <c r="K477" i="26" s="1"/>
  <c r="J553" i="26"/>
  <c r="J552" i="26" s="1"/>
  <c r="J551" i="26" s="1"/>
  <c r="J529" i="26" s="1"/>
  <c r="J477" i="26" s="1"/>
  <c r="H553" i="26"/>
  <c r="H552" i="26" s="1"/>
  <c r="J724" i="26"/>
  <c r="J723" i="26" s="1"/>
  <c r="J722" i="26" s="1"/>
  <c r="J700" i="26" s="1"/>
  <c r="J645" i="26" s="1"/>
  <c r="H724" i="26"/>
  <c r="H723" i="26" s="1"/>
  <c r="K724" i="26"/>
  <c r="K723" i="26" s="1"/>
  <c r="K722" i="26" s="1"/>
  <c r="H367" i="26"/>
  <c r="L1150" i="26"/>
  <c r="L1146" i="26"/>
  <c r="L1144" i="26"/>
  <c r="L474" i="26"/>
  <c r="L475" i="26" s="1"/>
  <c r="L476" i="26"/>
  <c r="I148" i="26"/>
  <c r="M150" i="26"/>
  <c r="M742" i="26"/>
  <c r="H469" i="26"/>
  <c r="H468" i="26" s="1"/>
  <c r="K469" i="26"/>
  <c r="K468" i="26" s="1"/>
  <c r="K467" i="26" s="1"/>
  <c r="J469" i="26"/>
  <c r="J468" i="26" s="1"/>
  <c r="J467" i="26" s="1"/>
  <c r="I46" i="26"/>
  <c r="M47" i="26"/>
  <c r="M798" i="26"/>
  <c r="I224" i="26"/>
  <c r="M225" i="26"/>
  <c r="J637" i="26"/>
  <c r="J636" i="26" s="1"/>
  <c r="J635" i="26" s="1"/>
  <c r="J613" i="26" s="1"/>
  <c r="J561" i="26" s="1"/>
  <c r="H637" i="26"/>
  <c r="H636" i="26" s="1"/>
  <c r="K637" i="26"/>
  <c r="K636" i="26" s="1"/>
  <c r="K635" i="26" s="1"/>
  <c r="K613" i="26" s="1"/>
  <c r="K561" i="26" s="1"/>
  <c r="H1057" i="26"/>
  <c r="M1057" i="26" s="1"/>
  <c r="L715" i="26"/>
  <c r="L709" i="26"/>
  <c r="L711" i="26"/>
  <c r="L372" i="26"/>
  <c r="L366" i="26"/>
  <c r="L368" i="26"/>
  <c r="M972" i="26"/>
  <c r="H382" i="26"/>
  <c r="H380" i="26" s="1"/>
  <c r="K382" i="26"/>
  <c r="K380" i="26" s="1"/>
  <c r="K379" i="26" s="1"/>
  <c r="J382" i="26"/>
  <c r="J380" i="26" s="1"/>
  <c r="J379" i="26" s="1"/>
  <c r="J353" i="26" s="1"/>
  <c r="J295" i="26" s="1"/>
  <c r="M512" i="26"/>
  <c r="L891" i="26"/>
  <c r="L887" i="26"/>
  <c r="L885" i="26"/>
  <c r="M812" i="26"/>
  <c r="L644" i="26"/>
  <c r="L642" i="26"/>
  <c r="L643" i="26" s="1"/>
  <c r="L998" i="26"/>
  <c r="L996" i="26"/>
  <c r="L997" i="26" s="1"/>
  <c r="L1082" i="26"/>
  <c r="L1080" i="26"/>
  <c r="L1081" i="26" s="1"/>
  <c r="H358" i="26"/>
  <c r="M478" i="26"/>
  <c r="L817" i="26"/>
  <c r="L818" i="26" s="1"/>
  <c r="L819" i="26"/>
  <c r="L731" i="26"/>
  <c r="L729" i="26"/>
  <c r="L730" i="26" s="1"/>
  <c r="G449" i="26"/>
  <c r="M70" i="26"/>
  <c r="I778" i="26"/>
  <c r="M780" i="26"/>
  <c r="I290" i="26"/>
  <c r="M294" i="26"/>
  <c r="I1119" i="26"/>
  <c r="M1120" i="26"/>
  <c r="I1141" i="26"/>
  <c r="J872" i="26"/>
  <c r="J820" i="26" s="1"/>
  <c r="K872" i="26"/>
  <c r="K820" i="26" s="1"/>
  <c r="L292" i="26"/>
  <c r="L293" i="26" s="1"/>
  <c r="L294" i="26"/>
  <c r="I596" i="26"/>
  <c r="L110" i="26"/>
  <c r="L111" i="26" s="1"/>
  <c r="L112" i="26"/>
  <c r="M992" i="26"/>
  <c r="I793" i="26"/>
  <c r="K353" i="26"/>
  <c r="K295" i="26" s="1"/>
  <c r="M847" i="26"/>
  <c r="I839" i="26"/>
  <c r="M839" i="26" s="1"/>
  <c r="I918" i="26"/>
  <c r="M918" i="26" s="1"/>
  <c r="J22" i="25"/>
  <c r="J23" i="25" s="1"/>
  <c r="M16" i="26"/>
  <c r="I132" i="26"/>
  <c r="M132" i="26" s="1"/>
  <c r="M1062" i="26"/>
  <c r="H973" i="26"/>
  <c r="M973" i="26" s="1"/>
  <c r="L982" i="26"/>
  <c r="L976" i="26"/>
  <c r="L978" i="26"/>
  <c r="I369" i="26"/>
  <c r="I368" i="26" s="1"/>
  <c r="I367" i="26" s="1"/>
  <c r="I363" i="26" s="1"/>
  <c r="H1018" i="26"/>
  <c r="M1019" i="26"/>
  <c r="I384" i="26"/>
  <c r="M384" i="26" s="1"/>
  <c r="M388" i="26"/>
  <c r="K700" i="26"/>
  <c r="K645" i="26" s="1"/>
  <c r="M1146" i="26"/>
  <c r="I336" i="26"/>
  <c r="M336" i="26" s="1"/>
  <c r="M337" i="26"/>
  <c r="I362" i="26"/>
  <c r="H194" i="26"/>
  <c r="M194" i="26" s="1"/>
  <c r="M195" i="26"/>
  <c r="M172" i="26"/>
  <c r="J22" i="26"/>
  <c r="M456" i="26"/>
  <c r="H455" i="26"/>
  <c r="J1075" i="26"/>
  <c r="J1074" i="26" s="1"/>
  <c r="J1073" i="26" s="1"/>
  <c r="J1051" i="26" s="1"/>
  <c r="J999" i="26" s="1"/>
  <c r="H1075" i="26"/>
  <c r="H1074" i="26" s="1"/>
  <c r="K1075" i="26"/>
  <c r="K1074" i="26" s="1"/>
  <c r="K1073" i="26" s="1"/>
  <c r="K1051" i="26" s="1"/>
  <c r="K999" i="26" s="1"/>
  <c r="I581" i="26"/>
  <c r="M582" i="26"/>
  <c r="M975" i="26"/>
  <c r="I608" i="26"/>
  <c r="M214" i="26"/>
  <c r="J1159" i="26"/>
  <c r="J1158" i="26" s="1"/>
  <c r="J1157" i="26" s="1"/>
  <c r="J1135" i="26" s="1"/>
  <c r="J1083" i="26" s="1"/>
  <c r="H1159" i="26"/>
  <c r="H1158" i="26" s="1"/>
  <c r="K1159" i="26"/>
  <c r="K1158" i="26" s="1"/>
  <c r="K1157" i="26" s="1"/>
  <c r="K1135" i="26" s="1"/>
  <c r="K1083" i="26" s="1"/>
  <c r="M1052" i="26"/>
  <c r="M799" i="26"/>
  <c r="I499" i="26"/>
  <c r="M1058" i="26"/>
  <c r="K12" i="26"/>
  <c r="M170" i="26"/>
  <c r="H619" i="26"/>
  <c r="M619" i="26" s="1"/>
  <c r="M990" i="26" l="1"/>
  <c r="I11" i="26"/>
  <c r="G11" i="26" s="1"/>
  <c r="M269" i="26"/>
  <c r="I267" i="26"/>
  <c r="M267" i="26" s="1"/>
  <c r="M273" i="26"/>
  <c r="I271" i="26"/>
  <c r="M271" i="26" s="1"/>
  <c r="I553" i="26"/>
  <c r="I552" i="26" s="1"/>
  <c r="I551" i="26" s="1"/>
  <c r="I963" i="26"/>
  <c r="I908" i="26" s="1"/>
  <c r="I879" i="26"/>
  <c r="M881" i="26"/>
  <c r="H266" i="26"/>
  <c r="I270" i="26"/>
  <c r="H1157" i="26"/>
  <c r="H1073" i="26"/>
  <c r="I777" i="26"/>
  <c r="M777" i="26" s="1"/>
  <c r="M778" i="26"/>
  <c r="M368" i="26"/>
  <c r="M1136" i="26"/>
  <c r="H285" i="26"/>
  <c r="M369" i="26"/>
  <c r="I382" i="26"/>
  <c r="M367" i="26"/>
  <c r="H363" i="26"/>
  <c r="M363" i="26" s="1"/>
  <c r="M553" i="26"/>
  <c r="M1034" i="26"/>
  <c r="I314" i="26"/>
  <c r="M315" i="26"/>
  <c r="I710" i="26"/>
  <c r="M711" i="26"/>
  <c r="M257" i="26"/>
  <c r="H256" i="26"/>
  <c r="M539" i="26"/>
  <c r="H535" i="26"/>
  <c r="M1141" i="26"/>
  <c r="H1135" i="26"/>
  <c r="I580" i="26"/>
  <c r="M581" i="26"/>
  <c r="I1075" i="26"/>
  <c r="I1074" i="26" s="1"/>
  <c r="I1073" i="26" s="1"/>
  <c r="I1051" i="26" s="1"/>
  <c r="I999" i="26" s="1"/>
  <c r="I360" i="26"/>
  <c r="M362" i="26"/>
  <c r="I791" i="26"/>
  <c r="M793" i="26"/>
  <c r="I21" i="26"/>
  <c r="G21" i="26" s="1"/>
  <c r="M290" i="26"/>
  <c r="H17" i="26"/>
  <c r="I223" i="26"/>
  <c r="M224" i="26"/>
  <c r="I42" i="26"/>
  <c r="M46" i="26"/>
  <c r="M596" i="26"/>
  <c r="H168" i="26"/>
  <c r="M169" i="26"/>
  <c r="M182" i="26"/>
  <c r="H178" i="26"/>
  <c r="M178" i="26" s="1"/>
  <c r="G10" i="26"/>
  <c r="H873" i="26"/>
  <c r="I151" i="26"/>
  <c r="M152" i="26"/>
  <c r="I767" i="26"/>
  <c r="M768" i="26"/>
  <c r="H15" i="26"/>
  <c r="M60" i="26"/>
  <c r="H785" i="26"/>
  <c r="M91" i="26"/>
  <c r="H87" i="26"/>
  <c r="I287" i="26"/>
  <c r="I286" i="26" s="1"/>
  <c r="I285" i="26" s="1"/>
  <c r="M989" i="26"/>
  <c r="M968" i="26"/>
  <c r="M455" i="26"/>
  <c r="H451" i="26"/>
  <c r="M451" i="26" s="1"/>
  <c r="I1118" i="26"/>
  <c r="M1119" i="26"/>
  <c r="J449" i="26"/>
  <c r="J448" i="26" s="1"/>
  <c r="J446" i="26" s="1"/>
  <c r="J442" i="26" s="1"/>
  <c r="J441" i="26" s="1"/>
  <c r="J389" i="26" s="1"/>
  <c r="K449" i="26"/>
  <c r="K448" i="26" s="1"/>
  <c r="K446" i="26" s="1"/>
  <c r="K442" i="26" s="1"/>
  <c r="K441" i="26" s="1"/>
  <c r="K389" i="26" s="1"/>
  <c r="H449" i="26"/>
  <c r="H448" i="26" s="1"/>
  <c r="I1159" i="26"/>
  <c r="I1158" i="26" s="1"/>
  <c r="I1157" i="26" s="1"/>
  <c r="I1135" i="26" s="1"/>
  <c r="H354" i="26"/>
  <c r="H635" i="26"/>
  <c r="I469" i="26"/>
  <c r="I724" i="26"/>
  <c r="I723" i="26" s="1"/>
  <c r="I722" i="26" s="1"/>
  <c r="E22" i="25"/>
  <c r="E23" i="25" s="1"/>
  <c r="M11" i="26"/>
  <c r="I239" i="26"/>
  <c r="M239" i="26" s="1"/>
  <c r="M240" i="26"/>
  <c r="H898" i="26"/>
  <c r="J19" i="26"/>
  <c r="J9" i="26" s="1"/>
  <c r="M964" i="26"/>
  <c r="H963" i="26"/>
  <c r="I498" i="26"/>
  <c r="M499" i="26"/>
  <c r="I607" i="26"/>
  <c r="M608" i="26"/>
  <c r="M1018" i="26"/>
  <c r="I113" i="26"/>
  <c r="H379" i="26"/>
  <c r="I637" i="26"/>
  <c r="H467" i="26"/>
  <c r="M148" i="26"/>
  <c r="I14" i="26"/>
  <c r="G14" i="26" s="1"/>
  <c r="H722" i="26"/>
  <c r="H700" i="26" s="1"/>
  <c r="H551" i="26"/>
  <c r="M551" i="26" s="1"/>
  <c r="M552" i="26"/>
  <c r="I78" i="26"/>
  <c r="M79" i="26"/>
  <c r="I665" i="26"/>
  <c r="I900" i="26"/>
  <c r="M751" i="26"/>
  <c r="H496" i="26"/>
  <c r="I529" i="26"/>
  <c r="M1102" i="26"/>
  <c r="I424" i="26"/>
  <c r="M424" i="26" s="1"/>
  <c r="M425" i="26"/>
  <c r="M287" i="26"/>
  <c r="I449" i="26" l="1"/>
  <c r="I448" i="26" s="1"/>
  <c r="I446" i="26" s="1"/>
  <c r="I442" i="26" s="1"/>
  <c r="K19" i="26"/>
  <c r="K9" i="26" s="1"/>
  <c r="M1135" i="26"/>
  <c r="M1158" i="26"/>
  <c r="I266" i="26"/>
  <c r="I256" i="26" s="1"/>
  <c r="M270" i="26"/>
  <c r="M1159" i="26"/>
  <c r="M1157" i="26"/>
  <c r="M266" i="26"/>
  <c r="I877" i="26"/>
  <c r="M879" i="26"/>
  <c r="M10" i="26"/>
  <c r="D22" i="25"/>
  <c r="D23" i="25" s="1"/>
  <c r="I358" i="26"/>
  <c r="M360" i="26"/>
  <c r="I706" i="26"/>
  <c r="M710" i="26"/>
  <c r="I380" i="26"/>
  <c r="M382" i="26"/>
  <c r="I606" i="26"/>
  <c r="M607" i="26"/>
  <c r="M449" i="26"/>
  <c r="H784" i="26"/>
  <c r="I15" i="26"/>
  <c r="M151" i="26"/>
  <c r="M168" i="26"/>
  <c r="H113" i="26"/>
  <c r="M113" i="26" s="1"/>
  <c r="I41" i="26"/>
  <c r="M42" i="26"/>
  <c r="H204" i="26"/>
  <c r="I899" i="26"/>
  <c r="M900" i="26"/>
  <c r="M723" i="26"/>
  <c r="I468" i="26"/>
  <c r="M469" i="26"/>
  <c r="H353" i="26"/>
  <c r="M448" i="26"/>
  <c r="H446" i="26"/>
  <c r="H872" i="26"/>
  <c r="I789" i="26"/>
  <c r="M791" i="26"/>
  <c r="M314" i="26"/>
  <c r="M286" i="26"/>
  <c r="M1074" i="26"/>
  <c r="M14" i="26"/>
  <c r="H22" i="25"/>
  <c r="H23" i="25" s="1"/>
  <c r="I636" i="26"/>
  <c r="M637" i="26"/>
  <c r="M963" i="26"/>
  <c r="H908" i="26"/>
  <c r="M908" i="26" s="1"/>
  <c r="H613" i="26"/>
  <c r="M1118" i="26"/>
  <c r="I1083" i="26"/>
  <c r="I664" i="26"/>
  <c r="M665" i="26"/>
  <c r="G15" i="26"/>
  <c r="H1083" i="26"/>
  <c r="M1083" i="26" s="1"/>
  <c r="H12" i="26"/>
  <c r="H645" i="26"/>
  <c r="I77" i="26"/>
  <c r="M78" i="26"/>
  <c r="M722" i="26"/>
  <c r="M1075" i="26"/>
  <c r="I497" i="26"/>
  <c r="M498" i="26"/>
  <c r="M87" i="26"/>
  <c r="H77" i="26"/>
  <c r="M767" i="26"/>
  <c r="M724" i="26"/>
  <c r="M223" i="26"/>
  <c r="O22" i="25"/>
  <c r="O23" i="25" s="1"/>
  <c r="M21" i="26"/>
  <c r="M580" i="26"/>
  <c r="M535" i="26"/>
  <c r="H529" i="26"/>
  <c r="M529" i="26" s="1"/>
  <c r="M285" i="26"/>
  <c r="M1073" i="26"/>
  <c r="H1051" i="26"/>
  <c r="M256" i="26" l="1"/>
  <c r="I204" i="26"/>
  <c r="M204" i="26" s="1"/>
  <c r="I873" i="26"/>
  <c r="M873" i="26" s="1"/>
  <c r="M877" i="26"/>
  <c r="M77" i="26"/>
  <c r="H22" i="26"/>
  <c r="I17" i="26"/>
  <c r="G17" i="26" s="1"/>
  <c r="M606" i="26"/>
  <c r="I700" i="26"/>
  <c r="M700" i="26" s="1"/>
  <c r="M706" i="26"/>
  <c r="H561" i="26"/>
  <c r="H732" i="26"/>
  <c r="M1051" i="26"/>
  <c r="H999" i="26"/>
  <c r="M999" i="26" s="1"/>
  <c r="I635" i="26"/>
  <c r="M636" i="26"/>
  <c r="I785" i="26"/>
  <c r="M789" i="26"/>
  <c r="M446" i="26"/>
  <c r="H442" i="26"/>
  <c r="I379" i="26"/>
  <c r="M379" i="26" s="1"/>
  <c r="M380" i="26"/>
  <c r="I354" i="26"/>
  <c r="M358" i="26"/>
  <c r="I645" i="26"/>
  <c r="M645" i="26" s="1"/>
  <c r="M664" i="26"/>
  <c r="H295" i="26"/>
  <c r="I496" i="26"/>
  <c r="M497" i="26"/>
  <c r="H477" i="26"/>
  <c r="I22" i="25"/>
  <c r="I23" i="25" s="1"/>
  <c r="M15" i="26"/>
  <c r="H820" i="26"/>
  <c r="I467" i="26"/>
  <c r="M468" i="26"/>
  <c r="I898" i="26"/>
  <c r="M899" i="26"/>
  <c r="I12" i="26"/>
  <c r="G12" i="26" s="1"/>
  <c r="I22" i="26"/>
  <c r="M41" i="26"/>
  <c r="F22" i="25" l="1"/>
  <c r="F23" i="25" s="1"/>
  <c r="M12" i="26"/>
  <c r="I353" i="26"/>
  <c r="M354" i="26"/>
  <c r="K22" i="25"/>
  <c r="K23" i="25" s="1"/>
  <c r="M17" i="26"/>
  <c r="M22" i="26"/>
  <c r="I872" i="26"/>
  <c r="M898" i="26"/>
  <c r="I784" i="26"/>
  <c r="M785" i="26"/>
  <c r="I441" i="26"/>
  <c r="I389" i="26" s="1"/>
  <c r="M467" i="26"/>
  <c r="I613" i="26"/>
  <c r="M635" i="26"/>
  <c r="I477" i="26"/>
  <c r="M477" i="26" s="1"/>
  <c r="M496" i="26"/>
  <c r="H441" i="26"/>
  <c r="M442" i="26"/>
  <c r="M441" i="26" l="1"/>
  <c r="H389" i="26"/>
  <c r="M389" i="26" s="1"/>
  <c r="H19" i="26"/>
  <c r="I295" i="26"/>
  <c r="M295" i="26" s="1"/>
  <c r="I19" i="26"/>
  <c r="I9" i="26" s="1"/>
  <c r="M353" i="26"/>
  <c r="I820" i="26"/>
  <c r="M820" i="26" s="1"/>
  <c r="M872" i="26"/>
  <c r="M613" i="26"/>
  <c r="I561" i="26"/>
  <c r="M561" i="26" s="1"/>
  <c r="I732" i="26"/>
  <c r="M732" i="26" s="1"/>
  <c r="M784" i="26"/>
  <c r="G19" i="26" l="1"/>
  <c r="H9" i="26"/>
  <c r="M22" i="25" l="1"/>
  <c r="M23" i="25" s="1"/>
  <c r="M19" i="26"/>
  <c r="G9" i="26"/>
  <c r="C22" i="25" l="1"/>
  <c r="C23" i="25" s="1"/>
  <c r="AQ20" i="25"/>
  <c r="AR20" i="25" s="1"/>
  <c r="M9" i="26"/>
  <c r="A9" i="6" l="1"/>
  <c r="A12" i="6" s="1"/>
  <c r="A13" i="6" s="1"/>
  <c r="A14" i="6" s="1"/>
  <c r="A15" i="6" s="1"/>
  <c r="A16" i="6" s="1"/>
  <c r="A20" i="6" s="1"/>
  <c r="A21" i="6" s="1"/>
  <c r="A22" i="6" s="1"/>
  <c r="A23" i="6" s="1"/>
  <c r="A24" i="6" s="1"/>
  <c r="A25" i="6" s="1"/>
  <c r="A7" i="10"/>
  <c r="A8" i="10" s="1"/>
  <c r="A9" i="10" s="1"/>
  <c r="A17" i="7"/>
  <c r="A18" i="7" s="1"/>
  <c r="A19" i="7" s="1"/>
  <c r="A20" i="7" s="1"/>
  <c r="A21" i="7" s="1"/>
  <c r="A22" i="7" s="1"/>
  <c r="A23" i="7" s="1"/>
  <c r="A11" i="7"/>
  <c r="A12" i="7" s="1"/>
  <c r="A13" i="7" s="1"/>
  <c r="A14" i="7" s="1"/>
</calcChain>
</file>

<file path=xl/sharedStrings.xml><?xml version="1.0" encoding="utf-8"?>
<sst xmlns="http://schemas.openxmlformats.org/spreadsheetml/2006/main" count="5209" uniqueCount="379">
  <si>
    <t>TT</t>
  </si>
  <si>
    <t>Nội dung</t>
  </si>
  <si>
    <t>ĐVT: Triệu đồng.</t>
  </si>
  <si>
    <t>A</t>
  </si>
  <si>
    <t>Thu nội địa</t>
  </si>
  <si>
    <t>Thu từ xuất, nhập khẩu</t>
  </si>
  <si>
    <t>Thu viện trợ không hoàn lại</t>
  </si>
  <si>
    <t>B</t>
  </si>
  <si>
    <t xml:space="preserve"> -</t>
  </si>
  <si>
    <t>Bổ sung cân đối ngân sách</t>
  </si>
  <si>
    <t>Bổ sung có mục tiêu</t>
  </si>
  <si>
    <t>C</t>
  </si>
  <si>
    <t>Chi đầu tư phát triển</t>
  </si>
  <si>
    <t>Chi thường xuyên</t>
  </si>
  <si>
    <t>Dự phòng</t>
  </si>
  <si>
    <t>Tổng thu NSNN trên địa bàn (1)</t>
  </si>
  <si>
    <t>Ghi chú: (1) theo phân cấp của tỉnh.</t>
  </si>
  <si>
    <t>Số dự toán</t>
  </si>
  <si>
    <t>I</t>
  </si>
  <si>
    <t>Bổ sung cân đối</t>
  </si>
  <si>
    <t>II</t>
  </si>
  <si>
    <t>Thuế GTGT - TNDN</t>
  </si>
  <si>
    <t>Thuế Tiêu thụ đặc biệt</t>
  </si>
  <si>
    <t>Thuế Tài nguyên</t>
  </si>
  <si>
    <t>Thuế môn bài</t>
  </si>
  <si>
    <t>Thu khác</t>
  </si>
  <si>
    <t>NS cấp huyện</t>
  </si>
  <si>
    <t>NS cấp xã</t>
  </si>
  <si>
    <t>Phân chia các cấp ngân sách</t>
  </si>
  <si>
    <t>Lệ phí trước bạ</t>
  </si>
  <si>
    <t>Thuế phi nông nghiệp</t>
  </si>
  <si>
    <t>Phí, lệ phí</t>
  </si>
  <si>
    <t>Thuê đất</t>
  </si>
  <si>
    <t>Tiền sử dụng đất</t>
  </si>
  <si>
    <t>Thu tại xã</t>
  </si>
  <si>
    <t>Thu khác còn lại</t>
  </si>
  <si>
    <t>Tổng cộng</t>
  </si>
  <si>
    <t>Trong đó</t>
  </si>
  <si>
    <t>Chi sự nghiệp văn hóa</t>
  </si>
  <si>
    <t>Chi khác ngân sách</t>
  </si>
  <si>
    <t>III</t>
  </si>
  <si>
    <t>Dự phòng ngân sách</t>
  </si>
  <si>
    <t>Tổng số</t>
  </si>
  <si>
    <t>Tổng tăng thu NSNN (không tính tiền sử dụng đất)</t>
  </si>
  <si>
    <t>Phân bổ nguồn tăng thu ngân sách</t>
  </si>
  <si>
    <t>Chi tạo nguồn thực hiện cải cách tiền lương theo quy định</t>
  </si>
  <si>
    <t>Chi các chế độ có tính chất lương và các khoản theo lương</t>
  </si>
  <si>
    <t>(Chi tiết từng chế độ theo quy định)</t>
  </si>
  <si>
    <t>Chi thường xuyên khác</t>
  </si>
  <si>
    <t>(Chi tiết theo từng sự nghiệp)</t>
  </si>
  <si>
    <t>Chi xây dựng cơ bản</t>
  </si>
  <si>
    <t>Chi công tác đo đạc, lập cơ sở hồ sơ địa chính và cấp giấy chứng nhận quyền sử dụng đất</t>
  </si>
  <si>
    <t>Chi sự nghiệp kinh tế (loại trừ mục 2)</t>
  </si>
  <si>
    <t>….. (chi tiết theo từng nội dung phân bổ)</t>
  </si>
  <si>
    <t>Xã A</t>
  </si>
  <si>
    <t>(Tổng hợp theo Nghị quyết của Hội đồng nhân dân cấp xã)</t>
  </si>
  <si>
    <t>Thu NSNN</t>
  </si>
  <si>
    <t>Thu NSX</t>
  </si>
  <si>
    <t>Các khoản thu 100%</t>
  </si>
  <si>
    <t>Thu từ quỹ đất công ích và đất công</t>
  </si>
  <si>
    <t>Thu đóng góp của nhân dân</t>
  </si>
  <si>
    <t>Thu kết dư ngân sách</t>
  </si>
  <si>
    <t>Các khoản thu phân chia theo tỷ lệ %</t>
  </si>
  <si>
    <t>Thuế tiêu thụ đặc biệt</t>
  </si>
  <si>
    <t>Lệ phí trước bạ nhà, đất</t>
  </si>
  <si>
    <t>…..</t>
  </si>
  <si>
    <t>Thu bổ sung từ NS cấp trên</t>
  </si>
  <si>
    <t>Chi sự nghiệp giáo dục</t>
  </si>
  <si>
    <t>TỔNG CHI</t>
  </si>
  <si>
    <t>TỔNG THU</t>
  </si>
  <si>
    <t>Số biểu mẫu</t>
  </si>
  <si>
    <t>a</t>
  </si>
  <si>
    <t>b</t>
  </si>
  <si>
    <t xml:space="preserve">Chi tạo nguồn thực hiện CCTL theo quy định </t>
  </si>
  <si>
    <t>Phụ biểu 05</t>
  </si>
  <si>
    <t>UBND HUYỆN (TX, TP)….</t>
  </si>
  <si>
    <t>ĐVT: nghìn đồng</t>
  </si>
  <si>
    <t>STT</t>
  </si>
  <si>
    <t>ĐƠN VỊ</t>
  </si>
  <si>
    <t>Đối tượng</t>
  </si>
  <si>
    <t>Kinh phí phân bổ</t>
  </si>
  <si>
    <t>Ghi chú</t>
  </si>
  <si>
    <t>Tổng kinh phí phân bổ</t>
  </si>
  <si>
    <t>Số đối tượng hưởng BTXH</t>
  </si>
  <si>
    <t>Trong đó: Đối tượng được cấp thẻ BHYT</t>
  </si>
  <si>
    <t>Kinh phí chi trả trợ cấp thường xuyên</t>
  </si>
  <si>
    <t>Kinh phí mua thẻ BHYT</t>
  </si>
  <si>
    <t>3=4+5</t>
  </si>
  <si>
    <t>1.1</t>
  </si>
  <si>
    <t>Nhóm 1</t>
  </si>
  <si>
    <t xml:space="preserve"> - Mức hưởng 180</t>
  </si>
  <si>
    <t xml:space="preserve"> - Mức hưởng 270</t>
  </si>
  <si>
    <t xml:space="preserve"> - Mức hưởng 360</t>
  </si>
  <si>
    <t>1.2</t>
  </si>
  <si>
    <t>Nhóm 2</t>
  </si>
  <si>
    <t>1.3</t>
  </si>
  <si>
    <t>Nhóm 3</t>
  </si>
  <si>
    <t>1.4</t>
  </si>
  <si>
    <t>Nhóm 4</t>
  </si>
  <si>
    <t>1.5</t>
  </si>
  <si>
    <t>Nhóm 5</t>
  </si>
  <si>
    <t>1.6</t>
  </si>
  <si>
    <t>Nhóm 6</t>
  </si>
  <si>
    <t>1.7</t>
  </si>
  <si>
    <t>Nhóm 7</t>
  </si>
  <si>
    <t xml:space="preserve"> - Mức 360</t>
  </si>
  <si>
    <t xml:space="preserve"> - Mức 450</t>
  </si>
  <si>
    <t>1.8</t>
  </si>
  <si>
    <t>Nhóm 8</t>
  </si>
  <si>
    <t>1.9</t>
  </si>
  <si>
    <t>Nhóm 9</t>
  </si>
  <si>
    <t xml:space="preserve"> - Mức 180</t>
  </si>
  <si>
    <t xml:space="preserve"> - Mức 270</t>
  </si>
  <si>
    <t>Xã B</t>
  </si>
  <si>
    <t>. . .</t>
  </si>
  <si>
    <t xml:space="preserve"> . . .</t>
  </si>
  <si>
    <t>UỶ BAN NHÂN DÂN…..</t>
  </si>
  <si>
    <t>…, ngày……..tháng……..năm 2014</t>
  </si>
  <si>
    <t>TỔNG HỢP PHÂN BỔ DỰ TOÁN KINH PHÍ THỰC HIỆN NGHỊ ĐỊNH SỐ 67,13/NĐ-CP</t>
  </si>
  <si>
    <t xml:space="preserve"> - Mức hưởng 450</t>
  </si>
  <si>
    <t xml:space="preserve"> - Mức hưởng 540</t>
  </si>
  <si>
    <t xml:space="preserve"> - Mức hưởng 720</t>
  </si>
  <si>
    <t>NSTW</t>
  </si>
  <si>
    <t>Thu từ khu vực có VĐT nước ngoài</t>
  </si>
  <si>
    <t>Quỹ đất còn lại</t>
  </si>
  <si>
    <t>NS cấp tỉnh</t>
  </si>
  <si>
    <t>Biểu số 04</t>
  </si>
  <si>
    <t>Đơn vị</t>
  </si>
  <si>
    <t>Biểu số 01</t>
  </si>
  <si>
    <t>Biểu số 02</t>
  </si>
  <si>
    <t>Biểu số 03</t>
  </si>
  <si>
    <t>Biểu số 05</t>
  </si>
  <si>
    <t>Dự toán thu tiền sử dụng đất và tiền thuê đất</t>
  </si>
  <si>
    <t>Phân bổ dự toán chi từ nguồn thu tiền sử dụng đất, thuê đất</t>
  </si>
  <si>
    <t xml:space="preserve">               - Hệ thống biểu mẫu được chuyển qua hệ thống thư điện tử.</t>
  </si>
  <si>
    <t>Thu ngân sách địa phương</t>
  </si>
  <si>
    <t>Thu  ngân sách địa phương hưởng theo phân cấp</t>
  </si>
  <si>
    <t>Các khoản thu NSĐP hưởng 100%</t>
  </si>
  <si>
    <t>Các khoản thu phân chia NSĐP theo tỷ lệ</t>
  </si>
  <si>
    <t>Chi các hoạt động kinh tế</t>
  </si>
  <si>
    <t>Chi khoa học và công nghệ</t>
  </si>
  <si>
    <t>Chi y tế, dân số và gia đình</t>
  </si>
  <si>
    <t>Chi giáo dục - đào tạo và dạy nghề</t>
  </si>
  <si>
    <t>Chi phát thanh, truyền hình, thông tấn</t>
  </si>
  <si>
    <t>Chi bảo vệ môi trường</t>
  </si>
  <si>
    <t>Chi đảm bảo xã hội</t>
  </si>
  <si>
    <t>Chi quản lý hành chính, đảng, đoàn thể</t>
  </si>
  <si>
    <t>Chi thể dục thể thao</t>
  </si>
  <si>
    <t>Chi quốc phòng</t>
  </si>
  <si>
    <t>Chi an ninh và trật tự an toàn xã hội</t>
  </si>
  <si>
    <t>Chi sự nghiệp đào tạo và dạy nghề</t>
  </si>
  <si>
    <t>Chi VHTT, TDTT và phát thanh, truyền hình, thông tấn</t>
  </si>
  <si>
    <t>ĐTPT</t>
  </si>
  <si>
    <t>TX</t>
  </si>
  <si>
    <t>ĐVT: Triệu đồng</t>
  </si>
  <si>
    <t>PHỤ LỤC 01</t>
  </si>
  <si>
    <t>DỰ TOÁN THU NGÂN SÁCH NHÀ NƯỚC GIAO CHO CÁC HUYỆN, THÀNH PHỐ, THỊ XÃ NĂM 2020</t>
  </si>
  <si>
    <t>(Ban hành kèm theo Quyết định số ………./QĐ-UBND ngày …/12/2019 của UBND tỉnh)</t>
  </si>
  <si>
    <t>Dự toán năm 2018</t>
  </si>
  <si>
    <t>So sánh 2019/2018</t>
  </si>
  <si>
    <t>Quốc doanh</t>
  </si>
  <si>
    <t>Đầu tư nước ngoài</t>
  </si>
  <si>
    <t>Ngoài QD</t>
  </si>
  <si>
    <t>Thu nhập cá nhân</t>
  </si>
  <si>
    <t>Trước bạ</t>
  </si>
  <si>
    <t>Phí</t>
  </si>
  <si>
    <t>Phi nông nghiệp</t>
  </si>
  <si>
    <t>Cấp quyền khai thác khoáng sản</t>
  </si>
  <si>
    <t>Thu khác ngân sách</t>
  </si>
  <si>
    <t>PC dự toán</t>
  </si>
  <si>
    <t>Huyện Kỳ Anh</t>
  </si>
  <si>
    <t>TX Kỳ Anh</t>
  </si>
  <si>
    <t>Huyện Cẩm Xuyên</t>
  </si>
  <si>
    <t>TP Hà Tĩnh</t>
  </si>
  <si>
    <t>Huyện Thạch Hà</t>
  </si>
  <si>
    <t>Huyện Can Lộc</t>
  </si>
  <si>
    <t>Huyện Đức Thọ</t>
  </si>
  <si>
    <t>Huyện Nghi Xuân</t>
  </si>
  <si>
    <t>Huyện Hương Sơn</t>
  </si>
  <si>
    <t>Huyện Hương Khê</t>
  </si>
  <si>
    <t>TX Hồng Lĩnh</t>
  </si>
  <si>
    <t>Huyện Vũ Quang</t>
  </si>
  <si>
    <t>Huyện Lộc Hà</t>
  </si>
  <si>
    <t>Chi tiết phân chia</t>
  </si>
  <si>
    <t>Chênh lệch</t>
  </si>
  <si>
    <t>SỞ TÀI CHÍNH HÀ TĨNH</t>
  </si>
  <si>
    <t>Thạch hà, TX Kỳ Anh, HS, hs, cx</t>
  </si>
  <si>
    <r>
      <t>P</t>
    </r>
    <r>
      <rPr>
        <b/>
        <u/>
        <sz val="12"/>
        <color theme="1"/>
        <rFont val="Times New Roman"/>
        <family val="1"/>
      </rPr>
      <t>HÒNG NSH</t>
    </r>
    <r>
      <rPr>
        <b/>
        <sz val="12"/>
        <color theme="1"/>
        <rFont val="Times New Roman"/>
        <family val="1"/>
      </rPr>
      <t>X</t>
    </r>
  </si>
  <si>
    <t xml:space="preserve">DỰ TOÁN THU NSNN TRÊN ĐỊA BÀN NĂM 2020 PHÂN CHIA CÁC CẤP NGÂN SÁCH </t>
  </si>
  <si>
    <t>Tỷ lệ phân chia</t>
  </si>
  <si>
    <t>Dự toán 2019</t>
  </si>
  <si>
    <t>Kiểm tra</t>
  </si>
  <si>
    <t>TƯ</t>
  </si>
  <si>
    <t>NST</t>
  </si>
  <si>
    <t>NSH</t>
  </si>
  <si>
    <t>NSX</t>
  </si>
  <si>
    <t>Chi tiết 1</t>
  </si>
  <si>
    <t>Chi tiết 2</t>
  </si>
  <si>
    <t>Chi tiết 3</t>
  </si>
  <si>
    <t>Chi tiết 4</t>
  </si>
  <si>
    <t>TOÀN TỈNH</t>
  </si>
  <si>
    <t>Tổng</t>
  </si>
  <si>
    <t>Thu từ khu vực Quốc doanh</t>
  </si>
  <si>
    <t>Thu QD</t>
  </si>
  <si>
    <t>ĐT nước ngoài</t>
  </si>
  <si>
    <t>Thu từ khu vực Ngoài Quốc doanh</t>
  </si>
  <si>
    <t>Thu NQD</t>
  </si>
  <si>
    <t>Thuế Thu nhập cá nhân</t>
  </si>
  <si>
    <t>TN cá nhân</t>
  </si>
  <si>
    <t>Thuế sử dụng đất phi nông nghiệp</t>
  </si>
  <si>
    <t>Thuế phi NN</t>
  </si>
  <si>
    <t>Tiền thu mặt đất, mặt nước</t>
  </si>
  <si>
    <t>Thu cấp quyền khai thác khoáng sản</t>
  </si>
  <si>
    <t>Cấp quyền K.sản</t>
  </si>
  <si>
    <t>Thu tiền sử dụng đất</t>
  </si>
  <si>
    <t>Tiền SD đất</t>
  </si>
  <si>
    <t>Thu khác NS</t>
  </si>
  <si>
    <t>Thuế VAT - TNDN</t>
  </si>
  <si>
    <t>Thuế TTĐB</t>
  </si>
  <si>
    <t xml:space="preserve">Hàng riệu, bia, thuốc lá… </t>
  </si>
  <si>
    <t xml:space="preserve">Mặt hàng khác </t>
  </si>
  <si>
    <t>Thuế T.nguyên</t>
  </si>
  <si>
    <t>Tài nguyên rừng và khoáng sản</t>
  </si>
  <si>
    <t>Tài nguyên khác (đá, cát, sỏi, đất, nước…)</t>
  </si>
  <si>
    <t>Khác còn lại</t>
  </si>
  <si>
    <t>2.1</t>
  </si>
  <si>
    <t>2.2</t>
  </si>
  <si>
    <t>2.3</t>
  </si>
  <si>
    <t>2.4</t>
  </si>
  <si>
    <t>3.1</t>
  </si>
  <si>
    <t>Phát sinh trên địa bàn xã Kỳ Tân, huyện Kỳ Anh</t>
  </si>
  <si>
    <t>Doanh nghiệp, hợp tác xã</t>
  </si>
  <si>
    <t>Hộ cá thể</t>
  </si>
  <si>
    <t>Phát sinh trên địa bàn các xã, thị trấn còn lại</t>
  </si>
  <si>
    <t>3.2</t>
  </si>
  <si>
    <t>3.3</t>
  </si>
  <si>
    <t>3.4</t>
  </si>
  <si>
    <t>Trước bạ nhà, đất</t>
  </si>
  <si>
    <t>Nhà đất</t>
  </si>
  <si>
    <t>Trước bạ các tài sản khác</t>
  </si>
  <si>
    <t>Tài sản</t>
  </si>
  <si>
    <t>6.1</t>
  </si>
  <si>
    <t>Lệ phí Môn bài</t>
  </si>
  <si>
    <t>Môn bài</t>
  </si>
  <si>
    <t>Thu vào cá nhân, hộ gia đình</t>
  </si>
  <si>
    <t>Phát sinh địa bàn xã, thị trấn</t>
  </si>
  <si>
    <t>Phát sinh trên địa bàn phường</t>
  </si>
  <si>
    <t>Thu vào Doanh nghiệp, HTX</t>
  </si>
  <si>
    <t>6.2</t>
  </si>
  <si>
    <t>Các loại phí, lệ phí còn lại</t>
  </si>
  <si>
    <t>Phí khác</t>
  </si>
  <si>
    <t>Huyện quản lý thu</t>
  </si>
  <si>
    <t>Xã quản lý thu</t>
  </si>
  <si>
    <t>Ko đô thị</t>
  </si>
  <si>
    <t xml:space="preserve">Phát sinh trên địa bàn các huyện </t>
  </si>
  <si>
    <t>Phát sinh trên địa bàn xã</t>
  </si>
  <si>
    <t>PS địa bàn xã</t>
  </si>
  <si>
    <t>Phát sinh trên địa bàn thị trấn</t>
  </si>
  <si>
    <t>PS địa bàn TT</t>
  </si>
  <si>
    <t>Đối với dự án do Trung ương cấp phép</t>
  </si>
  <si>
    <t>Đối với dự án do Tỉnh cấp phép</t>
  </si>
  <si>
    <t>10.1</t>
  </si>
  <si>
    <t xml:space="preserve">Thu từ Đề án phát triển quỹ đất </t>
  </si>
  <si>
    <t>Đề án quỹ đất</t>
  </si>
  <si>
    <t>Do cấp tỉnh làm Chủ đầu tư PS tại các địa bàn còn lại</t>
  </si>
  <si>
    <t>Tỉnh làm CĐT</t>
  </si>
  <si>
    <t>Chi phí đầu tư (tạm tính 55%)</t>
  </si>
  <si>
    <t>CPĐT</t>
  </si>
  <si>
    <t>45% kinh phí còn lại (được xem là 100%)</t>
  </si>
  <si>
    <t>KP còn lại</t>
  </si>
  <si>
    <t>Do cấp huyện làm Chủ đầu tư</t>
  </si>
  <si>
    <t>Huyện làm CĐT</t>
  </si>
  <si>
    <t xml:space="preserve">Phát sinh trên địa bàn các xã </t>
  </si>
  <si>
    <t>10.2</t>
  </si>
  <si>
    <t>Thu từ Quỹ đất thuộc Khu tái định cư các dự án</t>
  </si>
  <si>
    <t>Đất TĐC</t>
  </si>
  <si>
    <t>Đối với các DA do Trung ương, tỉnh quyết định đầu tư</t>
  </si>
  <si>
    <t xml:space="preserve">Tỉnh </t>
  </si>
  <si>
    <t>Đối với các DA do huyện làm chủ đầu tư</t>
  </si>
  <si>
    <t xml:space="preserve">Huyện </t>
  </si>
  <si>
    <t>Đầu tư bằng NSTW, tỉnh</t>
  </si>
  <si>
    <t xml:space="preserve"> +</t>
  </si>
  <si>
    <t>Đầu tư bằng nguồn vốn NSTW, tỉnh và huyện</t>
  </si>
  <si>
    <t>Đầu tư bằng nguồn vốn NS huyện</t>
  </si>
  <si>
    <t>10.3</t>
  </si>
  <si>
    <t>Thu từ quỹ đất đã giao các tổ chức, đơn vị, cơ quan sử dụng (thuộc quỹ đất chuyên dùng)</t>
  </si>
  <si>
    <t>Đất chuyên dùng</t>
  </si>
  <si>
    <t xml:space="preserve">Quỹ đất giao cho các đơn vị thuộc Trung ương, tỉnh </t>
  </si>
  <si>
    <t>Tỉnh</t>
  </si>
  <si>
    <t>Quỹ đất giao cho các đơn vị thuộc cấp huyện quản lý</t>
  </si>
  <si>
    <t>Huyện</t>
  </si>
  <si>
    <t>Quỹ đất giao cho các đơn vị thuộc cấp xã quản lý</t>
  </si>
  <si>
    <t>Xã</t>
  </si>
  <si>
    <t>10.4</t>
  </si>
  <si>
    <r>
      <t xml:space="preserve">Thu từ quỹ đất giao cho các nhà đầu tư  </t>
    </r>
    <r>
      <rPr>
        <sz val="10"/>
        <color theme="1"/>
        <rFont val="Times New Roman"/>
        <family val="1"/>
      </rPr>
      <t>(huyện còn lại)</t>
    </r>
  </si>
  <si>
    <t>Đất nhà đầu tư</t>
  </si>
  <si>
    <t>10.5</t>
  </si>
  <si>
    <t>Quỹ đất sử dụng vốn vay của Bộ Tài chính</t>
  </si>
  <si>
    <t>Đất Bộ TC</t>
  </si>
  <si>
    <t>10.6</t>
  </si>
  <si>
    <t>PS trên địa bàn các huyện còn lại</t>
  </si>
  <si>
    <t>ĐP còn lại</t>
  </si>
  <si>
    <t>PS trên địa bàn xã</t>
  </si>
  <si>
    <t>PS trên địa bàn thị trấn</t>
  </si>
  <si>
    <t>Thu phạt ATGT và thu khác NSTW</t>
  </si>
  <si>
    <t>Phạt ATGT</t>
  </si>
  <si>
    <t>Thu bảo vệ và phát triển đất trồng lúa và thu khác của các cơ quan cấp tỉnh</t>
  </si>
  <si>
    <t>Đất trồng lúa</t>
  </si>
  <si>
    <t>Thu khác ngân sách xã</t>
  </si>
  <si>
    <t>NS xã</t>
  </si>
  <si>
    <t>Thu khác ngân sách huyện</t>
  </si>
  <si>
    <t>XD đô thị</t>
  </si>
  <si>
    <t>Phát sinh trên địa bàn TX Kỳ Anh</t>
  </si>
  <si>
    <t>PS địa bàn phường</t>
  </si>
  <si>
    <t>Do cấp tỉnh làm Chủ đầu tư PS tại địa bàn TX Kỳ Anh</t>
  </si>
  <si>
    <t>Phát sinh trên địa bàn các phường</t>
  </si>
  <si>
    <t>Đối với các dự án do tỉnh làm chủ đầu tư</t>
  </si>
  <si>
    <t>45% còn lại (xem là 100%)</t>
  </si>
  <si>
    <t>Đối với các dự án do huyện làm chủ đầu tư</t>
  </si>
  <si>
    <r>
      <t xml:space="preserve">Thu từ quỹ đất giao cho các nhà đầu tư  </t>
    </r>
    <r>
      <rPr>
        <sz val="10"/>
        <color theme="1"/>
        <rFont val="Times New Roman"/>
        <family val="1"/>
      </rPr>
      <t>(TX Kỳ Anh)</t>
    </r>
  </si>
  <si>
    <t>PS trên địa bàn TX Kỳ Anh (NQ 47/2017 và NQ 122)</t>
  </si>
  <si>
    <t>Đô thị</t>
  </si>
  <si>
    <t>PS trên địa bàn xã (Đc theo NQ 122)</t>
  </si>
  <si>
    <t>PS trên địa bàn phường (Theo NQ 47)</t>
  </si>
  <si>
    <t>Phát sinh trên địa bàn các xã</t>
  </si>
  <si>
    <t xml:space="preserve">Phát sinh trên địa bàn thị trấn </t>
  </si>
  <si>
    <t>Đối với các DA do huyện quyết định đầu tư</t>
  </si>
  <si>
    <t xml:space="preserve">Thu từ quỹ đất giao cho các nhà đầu tư  </t>
  </si>
  <si>
    <t>Phát sinh trên địa bàn TP Hà Tĩnh, TX Hồng Lĩnh và TX Kỳ Anh</t>
  </si>
  <si>
    <t>Các huyện thực hiện đề án huyện NTM do tỉnh phê duyệt</t>
  </si>
  <si>
    <t>Huyện NTM</t>
  </si>
  <si>
    <t>Phát sinh trên địa bàn các huyện còn lại</t>
  </si>
  <si>
    <t>Khác</t>
  </si>
  <si>
    <t>Phát sinh trên địa bàn xã Thạch Môn, Thạch Trung và Thạch Hạ TP Hà Tĩnh</t>
  </si>
  <si>
    <t>Phát sinh trên địa bàn các xã còn lại</t>
  </si>
  <si>
    <t>c</t>
  </si>
  <si>
    <t>Phát sinh trên địa bàn TP Hà Tĩnh</t>
  </si>
  <si>
    <t>Phát sinh trên địa bàn phường, thị trấn</t>
  </si>
  <si>
    <t>Do cấp tỉnh làm Chủ đầu tư PS tại các địa bàn TP Hà Tĩnh</t>
  </si>
  <si>
    <t xml:space="preserve">Phát sinh trên địa bàn các xã thuộc TP Hà Tĩnh </t>
  </si>
  <si>
    <r>
      <t xml:space="preserve">Thu từ quỹ đất giao cho các nhà đầu tư  </t>
    </r>
    <r>
      <rPr>
        <sz val="10"/>
        <color theme="1"/>
        <rFont val="Times New Roman"/>
        <family val="1"/>
      </rPr>
      <t>(TP Hà Tĩnh)</t>
    </r>
  </si>
  <si>
    <t xml:space="preserve">PS trên địa bàn TP Hà Tĩnh </t>
  </si>
  <si>
    <t>PS trên địa bàn phường</t>
  </si>
  <si>
    <t xml:space="preserve">Phát sinh trên địa bàn các xã, thị trấn  </t>
  </si>
  <si>
    <t>Do cấp tỉnh làm Chủ đầu tư PS (tại các địa bàn còn lại)</t>
  </si>
  <si>
    <t xml:space="preserve">Phát sinh trên địa bàn các huyện  </t>
  </si>
  <si>
    <t>Do cấp tỉnh làm Chủ đầu tư PS tại địa bàn các huyện nông thôn mới</t>
  </si>
  <si>
    <t>Đối với các DA do tỉnh quyết định đầu tư</t>
  </si>
  <si>
    <t>Thu từ quỹ đất giao cho các nhà đầu tư  (huyện còn lại)</t>
  </si>
  <si>
    <t>PS trên địa bàn thị trấn (huyện NTM)</t>
  </si>
  <si>
    <t>45% kinh phí còn lại (được xem là 100%) - Huyện NTM</t>
  </si>
  <si>
    <t xml:space="preserve">Phát sinh trên địa bàn  Thị trấn Xuân An </t>
  </si>
  <si>
    <t>Phát sinh trên địa bàn các huyện và TP Hà Tĩnh</t>
  </si>
  <si>
    <t>Do cấp tỉnh làm Chủ đầu tư PS tại địa bàn các huyện XD NTM được tỉnh phê duyệt</t>
  </si>
  <si>
    <t>Do cấp huyện làm Chủ đầu tư (Huyện NTM)</t>
  </si>
  <si>
    <r>
      <t xml:space="preserve">Thu từ quỹ đất giao cho các nhà đầu tư </t>
    </r>
    <r>
      <rPr>
        <sz val="10"/>
        <color theme="1"/>
        <rFont val="Times New Roman"/>
        <family val="1"/>
      </rPr>
      <t>(huyện NTM)</t>
    </r>
  </si>
  <si>
    <t>PS trên địa bàn xã (huyện NTM)</t>
  </si>
  <si>
    <t>Do cấp tỉnh làm Chủ đầu tư (PS tại các địa bàn còn lại)</t>
  </si>
  <si>
    <t xml:space="preserve">Phát sinh trên địa bàn TX Hồng Lĩnh </t>
  </si>
  <si>
    <t>Do cấp tỉnh làm Chủ đầu tư PS tại địa bàn TX Hồng Lĩnh</t>
  </si>
  <si>
    <t>Thu từ quỹ đất giao cho các nhà đầu tư  (TX Hồng Lĩnh)</t>
  </si>
  <si>
    <t>PS trên địa bàn TX Hồng Lĩnh</t>
  </si>
  <si>
    <t>Tổng hợp phân bổ nguồn tăng thu NSNN năm 2022</t>
  </si>
  <si>
    <t>Tổng hợp phân bổ nguồn thu tiền sử dụng đất, thuê đất năm 2022</t>
  </si>
  <si>
    <t>Tổng hợp dự toán thu ngân sách xã, phường, thị trấn năm 2022 (Theo NQ của HĐND cấp xã)</t>
  </si>
  <si>
    <t>Tổng hợp dự toán chi ngân sách xã, phường, thị trấn năm 2022 (Theo NQ của HĐND cấp xã)</t>
  </si>
  <si>
    <t>Bổ sung từ ngân sách cấp huyện</t>
  </si>
  <si>
    <t>Chi ngân sách xã, thị trấn</t>
  </si>
  <si>
    <t>kinh phí</t>
  </si>
  <si>
    <t>Cân đối ngân sách xã năm 2022</t>
  </si>
  <si>
    <t>(Kèm theo Công văn số           /UBND - TCKH  ngày      /02/2022 của UBND huyện)</t>
  </si>
  <si>
    <r>
      <t>Ghi chú:</t>
    </r>
    <r>
      <rPr>
        <sz val="12"/>
        <color indexed="10"/>
        <rFont val="Times New Roman"/>
        <family val="1"/>
      </rPr>
      <t xml:space="preserve"> - Yêu cầu các xã, thị trấn lập đầy đủ các biểu mẫu, đính kèm các tài liệu liên quan, đóng thành quyển nộp Phòng Tài chính - Kế hoạch.</t>
    </r>
  </si>
  <si>
    <t>DANH MỤC BIỂU MẪU BÁO CÁO PHÂN BỔ DỰ TOÁN NĂM 2023</t>
  </si>
  <si>
    <t>CÂN ĐỐI NGÂN SÁCH ĐỊA PHƯƠNG NĂM 2023</t>
  </si>
  <si>
    <t>TỔNG HỢP PHÂN BỔ NGUỒN TĂNG THU NSNN NĂM 2023</t>
  </si>
  <si>
    <t>(Tăng thu dự toán 2023 HĐND cấp xã giao so với dự toán 2023 UBND huyện giao)</t>
  </si>
  <si>
    <t>TỔNG HỢP PHÂN BỔ NGUỒN THU TIỀN SỬ DỤNG ĐẤT, THUÊ ĐẤT NĂM 2023</t>
  </si>
  <si>
    <t>TỔNG HỢP DỰ TOÁN THU NS XÃ, PHƯỜNG, THỊ TRẤN NĂM 2023</t>
  </si>
  <si>
    <t>TỔNG HỢP DỰ TOÁN CHI NGÂN SÁCH XÃ, PHƯỜNG, THỊ TRẤN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</si>
</sst>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\(0\)"/>
    <numFmt numFmtId="166" formatCode="_-&quot;Z$&quot;* #,##0_-;\-&quot;Z$&quot;* #,##0_-;_-&quot;Z$&quot;* &quot;-&quot;_-;_-@_-"/>
    <numFmt numFmtId="167" formatCode="_-&quot;£&quot;* #,##0.00_-;\-&quot;£&quot;* #,##0.00_-;_-&quot;£&quot;* &quot;-&quot;??_-;_-@_-"/>
    <numFmt numFmtId="168" formatCode="#,##0.00000"/>
    <numFmt numFmtId="169" formatCode="_-&quot;€&quot;* #,##0_-;\-&quot;€&quot;* #,##0_-;_-&quot;€&quot;* &quot;-&quot;_-;_-@_-"/>
    <numFmt numFmtId="170" formatCode="##.##%"/>
    <numFmt numFmtId="171" formatCode="_(* #,##0_);_(* \(#,##0\);_(* &quot;-&quot;??_);_(@_)"/>
    <numFmt numFmtId="172" formatCode="00.000"/>
    <numFmt numFmtId="173" formatCode="###\ ###\ ###.##"/>
    <numFmt numFmtId="174" formatCode="&quot;?&quot;#,##0;&quot;?&quot;\-#,##0"/>
    <numFmt numFmtId="175" formatCode="_-* #,##0.00_-;\-* #,##0.00_-;_-* &quot;-&quot;??_-;_-@_-"/>
    <numFmt numFmtId="176" formatCode="_-&quot;$&quot;* #,##0_-;\-&quot;$&quot;* #,##0_-;_-&quot;$&quot;* &quot;-&quot;_-;_-@_-"/>
    <numFmt numFmtId="177" formatCode="&quot;\&quot;#,##0.00;[Red]&quot;\&quot;&quot;\&quot;&quot;\&quot;&quot;\&quot;&quot;\&quot;&quot;\&quot;\-#,##0.00"/>
    <numFmt numFmtId="178" formatCode="_ * #,##0.00_ ;_ * \-#,##0.00_ ;_ * &quot;-&quot;??_ ;_ @_ "/>
    <numFmt numFmtId="179" formatCode="_ * #,##0_ ;_ * \-#,##0_ ;_ * &quot;-&quot;_ ;_ @_ "/>
    <numFmt numFmtId="180" formatCode="_-* #,##0_-;\-* #,##0_-;_-* &quot;-&quot;_-;_-@_-"/>
    <numFmt numFmtId="181" formatCode="&quot;$&quot;#,##0;[Red]\-&quot;$&quot;#,##0"/>
    <numFmt numFmtId="182" formatCode="&quot;¥&quot;#,##0;[Red]&quot;¥&quot;&quot;¥&quot;\-#,##0"/>
    <numFmt numFmtId="183" formatCode="&quot;¥&quot;#,##0.00;[Red]&quot;¥&quot;\-#,##0.00"/>
    <numFmt numFmtId="184" formatCode="&quot;¥&quot;#,##0.00;[Red]&quot;¥&quot;&quot;¥&quot;&quot;¥&quot;&quot;¥&quot;&quot;¥&quot;&quot;¥&quot;\-#,##0.00"/>
    <numFmt numFmtId="185" formatCode="&quot;¥&quot;#,##0;[Red]&quot;¥&quot;\-#,##0"/>
    <numFmt numFmtId="186" formatCode="_-&quot;$&quot;* #,##0.00_-;\-&quot;$&quot;* #,##0.00_-;_-&quot;$&quot;* &quot;-&quot;??_-;_-@_-"/>
    <numFmt numFmtId="187" formatCode="_-* #,##0\ &quot;€&quot;_-;\-* #,##0\ &quot;€&quot;_-;_-* &quot;-&quot;\ &quot;€&quot;_-;_-@_-"/>
    <numFmt numFmtId="188" formatCode="_-&quot;ñ&quot;* #,##0_-;\-&quot;ñ&quot;* #,##0_-;_-&quot;ñ&quot;* &quot;-&quot;_-;_-@_-"/>
    <numFmt numFmtId="189" formatCode="_-* #,##0\ _F_-;\-* #,##0\ _F_-;_-* &quot;-&quot;\ _F_-;_-@_-"/>
    <numFmt numFmtId="190" formatCode="_(&quot;Z$&quot;* #,##0_);_(&quot;Z$&quot;* \(#,##0\);_(&quot;Z$&quot;* &quot;-&quot;_);_(@_)"/>
    <numFmt numFmtId="191" formatCode="_ * #,##0_)&quot;$&quot;_ ;_ * \(#,##0\)&quot;$&quot;_ ;_ * &quot;-&quot;_)&quot;$&quot;_ ;_ @_ "/>
    <numFmt numFmtId="192" formatCode="0.0000%"/>
    <numFmt numFmtId="193" formatCode="_ * #,##0_)&quot;￡&quot;_ ;_ * \(#,##0\)&quot;￡&quot;_ ;_ * &quot;-&quot;_)&quot;￡&quot;_ ;_ @_ "/>
    <numFmt numFmtId="194" formatCode="_-* #,##0.00\ _F_-;\-* #,##0.00\ _F_-;_-* &quot;-&quot;??\ _F_-;_-@_-"/>
    <numFmt numFmtId="195" formatCode="_-* #,##0.00\ _₫_-;\-* #,##0.00\ _₫_-;_-* &quot;-&quot;??\ _₫_-;_-@_-"/>
    <numFmt numFmtId="196" formatCode="_-* #,##0.00\ _V_N_D_-;\-* #,##0.00\ _V_N_D_-;_-* &quot;-&quot;??\ _V_N_D_-;_-@_-"/>
    <numFmt numFmtId="197" formatCode="_-* #,##0.00\ _ñ_-;\-* #,##0.00\ _ñ_-;_-* &quot;-&quot;??\ _ñ_-;_-@_-"/>
    <numFmt numFmtId="198" formatCode="_(&quot;$&quot;\ * #,##0_);_(&quot;$&quot;\ * \(#,##0\);_(&quot;$&quot;\ * &quot;-&quot;_);_(@_)"/>
    <numFmt numFmtId="199" formatCode="_-* #,##0\ &quot;F&quot;_-;\-* #,##0\ &quot;F&quot;_-;_-* &quot;-&quot;\ &quot;F&quot;_-;_-@_-"/>
    <numFmt numFmtId="200" formatCode="_-* #,##0\ &quot;ñ&quot;_-;\-* #,##0\ &quot;ñ&quot;_-;_-* &quot;-&quot;\ &quot;ñ&quot;_-;_-@_-"/>
    <numFmt numFmtId="201" formatCode="_ &quot;$&quot;* #,##0_ ;_ &quot;$&quot;* \-#,##0_ ;_ &quot;$&quot;* &quot;-&quot;_ ;_ @_ "/>
    <numFmt numFmtId="202" formatCode="_-* #,##0\ _₫_-;\-* #,##0\ _₫_-;_-* &quot;-&quot;\ _₫_-;_-@_-"/>
    <numFmt numFmtId="203" formatCode="_-* #,##0\ _V_N_D_-;\-* #,##0\ _V_N_D_-;_-* &quot;-&quot;\ _V_N_D_-;_-@_-"/>
    <numFmt numFmtId="204" formatCode="_-* #,##0\ _ñ_-;\-* #,##0\ _ñ_-;_-* &quot;-&quot;\ _ñ_-;_-@_-"/>
    <numFmt numFmtId="205" formatCode="#,##0\ &quot;kr&quot;;[Red]\-#,##0\ &quot;kr&quot;"/>
    <numFmt numFmtId="206" formatCode="_ &quot;\&quot;* #,##0_ ;_ &quot;\&quot;* \-#,##0_ ;_ &quot;\&quot;* &quot;-&quot;_ ;_ @_ "/>
    <numFmt numFmtId="207" formatCode="###0"/>
    <numFmt numFmtId="208" formatCode="&quot;Z$&quot;#,##0_);[Red]\(&quot;Z$&quot;#,##0\)"/>
    <numFmt numFmtId="209" formatCode="_-&quot;Z$&quot;* #,##0.00_-;\-&quot;Z$&quot;* #,##0.00_-;_-&quot;Z$&quot;* &quot;-&quot;??_-;_-@_-"/>
    <numFmt numFmtId="210" formatCode="&quot;\&quot;#,##0.00_);\(&quot;\&quot;#,##0.00\)"/>
    <numFmt numFmtId="211" formatCode="&quot;\&quot;#,##0.00;[Red]&quot;\&quot;\-#,##0.00"/>
    <numFmt numFmtId="212" formatCode="_-* #,##0.00\ &quot;kr&quot;_-;\-* #,##0.00\ &quot;kr&quot;_-;_-* &quot;-&quot;??\ &quot;kr&quot;_-;_-@_-"/>
    <numFmt numFmtId="213" formatCode="\G\/&quot;標&quot;&quot;準&quot;"/>
    <numFmt numFmtId="214" formatCode="&quot;¥&quot;#,##0;[Red]\-&quot;¥&quot;#,##0"/>
    <numFmt numFmtId="215" formatCode="&quot;\&quot;#,##0;[Red]&quot;\&quot;\-#,##0"/>
    <numFmt numFmtId="216" formatCode="0.0%"/>
    <numFmt numFmtId="217" formatCode="d/mm"/>
    <numFmt numFmtId="218" formatCode="_-* #,##0\ &quot;kr&quot;_-;\-* #,##0\ &quot;kr&quot;_-;_-* &quot;-&quot;\ &quot;kr&quot;_-;_-@_-"/>
    <numFmt numFmtId="219" formatCode="&quot;Z$&quot;#&quot;Z$&quot;##0_);\(&quot;Z$&quot;#&quot;Z$&quot;##0\)"/>
    <numFmt numFmtId="220" formatCode="&quot;¥&quot;#,##0.00;[Red]\-&quot;¥&quot;#,##0.00"/>
    <numFmt numFmtId="221" formatCode="_-* #,##0_-;\-* #,##0_-;_-* &quot;-&quot;??_-;_-@_-"/>
    <numFmt numFmtId="222" formatCode="_(&quot;RM&quot;* #,##0.00_);_(&quot;RM&quot;* \(#,##0.00\);_(&quot;RM&quot;* &quot;-&quot;??_);_(@_)"/>
    <numFmt numFmtId="223" formatCode="_(&quot;RM&quot;* #,##0_);_(&quot;RM&quot;* \(#,##0\);_(&quot;RM&quot;* &quot;-&quot;_);_(@_)"/>
    <numFmt numFmtId="224" formatCode="#,##0.000000"/>
    <numFmt numFmtId="225" formatCode="_ &quot;\&quot;* #,##0.00_ ;_ &quot;\&quot;* \-#,##0.00_ ;_ &quot;\&quot;* &quot;-&quot;??_ ;_ @_ "/>
    <numFmt numFmtId="226" formatCode="_(* #,##0.00000000_);_(* \(#,##0.00000000\);_(* &quot;-&quot;??_);_(@_)"/>
    <numFmt numFmtId="227" formatCode="0&quot;.&quot;0%"/>
    <numFmt numFmtId="228" formatCode="0.000"/>
    <numFmt numFmtId="229" formatCode=";;"/>
    <numFmt numFmtId="230" formatCode="#,##0.0_);\(#,##0.0\)"/>
    <numFmt numFmtId="231" formatCode="_-* #,##0\ _F_-;\-* #,##0\ _F_-;_-* &quot;-&quot;??\ _F_-;_-@_-"/>
    <numFmt numFmtId="232" formatCode="&quot;£&quot;#,##0.00"/>
    <numFmt numFmtId="233" formatCode="_ * #,##0.00_)&quot;£&quot;_ ;_ * \(#,##0.00\)&quot;£&quot;_ ;_ * &quot;-&quot;??_)&quot;£&quot;_ ;_ @_ "/>
    <numFmt numFmtId="234" formatCode="_-* #,##0.0\ _F_-;\-* #,##0.0\ _F_-;_-* &quot;-&quot;??\ _F_-;_-@_-"/>
    <numFmt numFmtId="235" formatCode="_ * #,##0.00_)_$_ ;_ * \(#,##0.00\)_$_ ;_ * &quot;-&quot;??_)_$_ ;_ @_ "/>
    <numFmt numFmtId="236" formatCode="0.0"/>
    <numFmt numFmtId="237" formatCode="0.0%;\(0.0%\)"/>
    <numFmt numFmtId="238" formatCode="#,##0\ &quot;?&quot;;\-#,##0\ &quot;?&quot;"/>
    <numFmt numFmtId="239" formatCode="##,###.##"/>
    <numFmt numFmtId="240" formatCode="_-* #,##0.00\ &quot;F&quot;_-;\-* #,##0.00\ &quot;F&quot;_-;_-* &quot;-&quot;??\ &quot;F&quot;_-;_-@_-"/>
    <numFmt numFmtId="241" formatCode="#0.##"/>
    <numFmt numFmtId="242" formatCode="0.000_)"/>
    <numFmt numFmtId="243" formatCode="#,##0.00\ &quot;F&quot;;\-#,##0.00\ &quot;F&quot;"/>
    <numFmt numFmtId="244" formatCode="&quot;True&quot;;&quot;True&quot;;&quot;False&quot;"/>
    <numFmt numFmtId="245" formatCode="&quot;£&quot;#,##0.00;\-&quot;£&quot;#,##0.00"/>
    <numFmt numFmtId="246" formatCode="_(* #,##0.00_);_(* \(#,##0.00\);_(* \-??_);_(@_)"/>
    <numFmt numFmtId="247" formatCode="#,##0;\(#,##0\)"/>
    <numFmt numFmtId="248" formatCode="#,##0.000"/>
    <numFmt numFmtId="249" formatCode="_ &quot;R&quot;\ * #,##0_ ;_ &quot;R&quot;\ * \-#,##0_ ;_ &quot;R&quot;\ * &quot;-&quot;_ ;_ @_ "/>
    <numFmt numFmtId="250" formatCode="&quot;Z$&quot;#,##0.000_);[Red]\(&quot;Z$&quot;#,##0.00\)"/>
    <numFmt numFmtId="251" formatCode="##,##0%"/>
    <numFmt numFmtId="252" formatCode="#,###%"/>
    <numFmt numFmtId="253" formatCode="##.##"/>
    <numFmt numFmtId="254" formatCode="###,###"/>
    <numFmt numFmtId="255" formatCode="###.###"/>
    <numFmt numFmtId="256" formatCode="##,###.####"/>
    <numFmt numFmtId="257" formatCode="&quot;£&quot;#,##0.00;[Red]\-&quot;£&quot;#,##0.00"/>
    <numFmt numFmtId="258" formatCode="#.\ ###\ ###"/>
    <numFmt numFmtId="259" formatCode="\$#,##0\ ;\(\$#,##0\)"/>
    <numFmt numFmtId="260" formatCode="_ * #,##0_ ;_ * &quot;\&quot;&quot;\&quot;&quot;\&quot;&quot;\&quot;&quot;\&quot;&quot;\&quot;&quot;\&quot;\-#,##0_ ;_ * &quot;-&quot;_ ;_ @_ "/>
    <numFmt numFmtId="261" formatCode="\t0.00%"/>
    <numFmt numFmtId="262" formatCode="#\ ###\ ##0.0"/>
    <numFmt numFmtId="263" formatCode="##,##0.##"/>
    <numFmt numFmtId="264" formatCode="\U\S\$#,##0.00;\(\U\S\$#,##0.00\)"/>
    <numFmt numFmtId="265" formatCode="_(\§\g\ #,##0_);_(\§\g\ \(#,##0\);_(\§\g\ &quot;-&quot;??_);_(@_)"/>
    <numFmt numFmtId="266" formatCode="_(\§\g\ #,##0_);_(\§\g\ \(#,##0\);_(\§\g\ &quot;-&quot;_);_(@_)"/>
    <numFmt numFmtId="267" formatCode="_-&quot;F&quot;\ * #,##0.0_-;_-&quot;F&quot;\ * #,##0.0\-;_-&quot;F&quot;\ * &quot;-&quot;??_-;_-@_-"/>
    <numFmt numFmtId="268" formatCode="\t#\ ??/??"/>
    <numFmt numFmtId="269" formatCode="#\ ###\ ###\ .00"/>
    <numFmt numFmtId="270" formatCode="\§\g#,##0_);\(\§\g#,##0\)"/>
    <numFmt numFmtId="271" formatCode="_-&quot;VND&quot;* #,##0_-;\-&quot;VND&quot;* #,##0_-;_-&quot;VND&quot;* &quot;-&quot;_-;_-@_-"/>
    <numFmt numFmtId="272" formatCode="_(&quot;Rp&quot;* #,##0.00_);_(&quot;Rp&quot;* \(#,##0.00\);_(&quot;Rp&quot;* &quot;-&quot;??_);_(@_)"/>
    <numFmt numFmtId="273" formatCode="#,##0.00\ &quot;FB&quot;;[Red]\-#,##0.00\ &quot;FB&quot;"/>
    <numFmt numFmtId="274" formatCode="_-* #,##0\ _€_-;\-* #,##0\ _€_-;_-* &quot;-&quot;\ _€_-;_-@_-"/>
    <numFmt numFmtId="275" formatCode="#,##0\ &quot;$&quot;;\-#,##0\ &quot;$&quot;"/>
    <numFmt numFmtId="276" formatCode="&quot;$&quot;#,##0;\-&quot;$&quot;#,##0"/>
    <numFmt numFmtId="277" formatCode="_-* #,##0\ _F_B_-;\-* #,##0\ _F_B_-;_-* &quot;-&quot;\ _F_B_-;_-@_-"/>
    <numFmt numFmtId="278" formatCode="_-* #,##0.00\ _€_-;\-* #,##0.00\ _€_-;_-* &quot;-&quot;??\ _€_-;_-@_-"/>
    <numFmt numFmtId="279" formatCode="_-[$€-2]* #,##0.00_-;\-[$€-2]* #,##0.00_-;_-[$€-2]* &quot;-&quot;??_-"/>
    <numFmt numFmtId="280" formatCode="_ * #,##0.00_)_d_ ;_ * \(#,##0.00\)_d_ ;_ * &quot;-&quot;??_)_d_ ;_ @_ "/>
    <numFmt numFmtId="281" formatCode="#,##0_);\-#,##0_)"/>
    <numFmt numFmtId="282" formatCode="_-* #,##0\ &quot;$&quot;_-;\-* #,##0\ &quot;$&quot;_-;_-* &quot;-&quot;\ &quot;$&quot;_-;_-@_-"/>
    <numFmt numFmtId="283" formatCode="m/yyyy"/>
    <numFmt numFmtId="284" formatCode="&quot;Dong&quot;#,##0.00_);[Red]\(&quot;Dong&quot;#,##0.00\)"/>
    <numFmt numFmtId="285" formatCode="dd/yyyy"/>
    <numFmt numFmtId="286" formatCode="&quot;Yes&quot;;&quot;Yes&quot;;&quot;No&quot;"/>
    <numFmt numFmtId="287" formatCode="_(* #,##0.0000_);_(* \(#,##0.0000\);_(* &quot;-&quot;????_);_(@_)"/>
    <numFmt numFmtId="288" formatCode="#,###;\-#,###;&quot;&quot;;_(@_)"/>
    <numFmt numFmtId="289" formatCode="#."/>
    <numFmt numFmtId="290" formatCode="&quot;Z$&quot;#,##0_);\(&quot;Z$&quot;#,##0\)"/>
    <numFmt numFmtId="291" formatCode=";;;"/>
    <numFmt numFmtId="292" formatCode="###\ ###\ ###\ ###"/>
    <numFmt numFmtId="293" formatCode="#,##0\ &quot;$&quot;_);\(#,##0\ &quot;$&quot;\)"/>
    <numFmt numFmtId="294" formatCode="mmm"/>
    <numFmt numFmtId="295" formatCode="#,##0.0"/>
    <numFmt numFmtId="296" formatCode="&quot;$&quot;#,##0.00_);\(&quot;$&quot;#.##0\)"/>
    <numFmt numFmtId="297" formatCode="0&quot;MB&quot;"/>
    <numFmt numFmtId="298" formatCode="0&quot;MB   &quot;"/>
    <numFmt numFmtId="299" formatCode="###\ ###\ ###\ "/>
    <numFmt numFmtId="300" formatCode="_-&quot;£&quot;* #,##0_-;\-&quot;£&quot;* #,##0_-;_-&quot;£&quot;* &quot;-&quot;_-;_-@_-"/>
    <numFmt numFmtId="301" formatCode="&quot;R&quot;\ #,##0.00;&quot;R&quot;\ \-#,##0.00"/>
    <numFmt numFmtId="302" formatCode="&quot;D&quot;&quot;D&quot;&quot;D&quot;\ mmm\ &quot;D&quot;__"/>
    <numFmt numFmtId="303" formatCode="#,##0\ &quot;$&quot;_);[Red]\(#,##0\ &quot;$&quot;\)"/>
    <numFmt numFmtId="304" formatCode="&quot;$&quot;###,0&quot;.&quot;00_);[Red]\(&quot;$&quot;###,0&quot;.&quot;00\)"/>
    <numFmt numFmtId="305" formatCode="&quot;\&quot;#,##0;[Red]\-&quot;\&quot;#,##0"/>
    <numFmt numFmtId="306" formatCode="&quot;\&quot;#,##0.00;\-&quot;\&quot;#,##0.00"/>
    <numFmt numFmtId="307" formatCode="#,##0\ &quot;kr&quot;;\-#,##0\ &quot;kr&quot;"/>
    <numFmt numFmtId="308" formatCode="&quot;VND&quot;#,##0_);[Red]\(&quot;VND&quot;#,##0\)"/>
    <numFmt numFmtId="309" formatCode="0.00_)"/>
    <numFmt numFmtId="310" formatCode="#,##0.00_);\-#,##0.00_)"/>
    <numFmt numFmtId="311" formatCode="#,##0.000_);\(#,##0.000\)"/>
    <numFmt numFmtId="312" formatCode="#,##0.00\ &quot;?&quot;;[Red]\-#,##0.00\ &quot;?&quot;"/>
    <numFmt numFmtId="313" formatCode="#"/>
    <numFmt numFmtId="314" formatCode="&quot;US$&quot;#,##0.00_);[Red]\(&quot;US$&quot;#,##0.00\)"/>
    <numFmt numFmtId="315" formatCode="0.00000%"/>
    <numFmt numFmtId="316" formatCode="_ &quot;SFr.&quot;* #,##0_ ;_ &quot;SFr.&quot;* \-#,##0_ ;_ &quot;SFr.&quot;* &quot;-&quot;_ ;_ @_ "/>
    <numFmt numFmtId="317" formatCode="#,##0.000;[Red]\(#,##0.000\)"/>
    <numFmt numFmtId="318" formatCode="0.000%"/>
    <numFmt numFmtId="319" formatCode="#,##0&quot;￡&quot;_);[Red]\(#,##0&quot;￡&quot;\)"/>
    <numFmt numFmtId="320" formatCode="&quot;¡Ì&quot;#,##0;[Red]\-&quot;¡Ì&quot;#,##0"/>
    <numFmt numFmtId="321" formatCode="_(* #,##0.00_);_(* \(#,##0.00\);_(* &quot;-&quot;_);_(@_)"/>
    <numFmt numFmtId="322" formatCode="_(&quot;.&quot;* #&quot;Z$&quot;##0_);_(&quot;.&quot;* \(#&quot;Z$&quot;##0\);_(&quot;.&quot;* &quot;-&quot;_);_(@_)"/>
    <numFmt numFmtId="323" formatCode="&quot;Z$&quot;#&quot;Z$&quot;##0_);[Red]\(&quot;Z$&quot;#&quot;Z$&quot;##0\)"/>
    <numFmt numFmtId="324" formatCode="#,##0.00\ &quot;F&quot;;[Red]\-#,##0.00\ &quot;F&quot;"/>
    <numFmt numFmtId="325" formatCode="_-* ##&quot;,&quot;#0&quot;.&quot;0\ _F_-;\-* ##&quot;,&quot;#0&quot;.&quot;0\ _F_-;_-* &quot;-&quot;??\ _F_-;_-@_-"/>
    <numFmt numFmtId="326" formatCode="&quot;£&quot;#,##0;[Red]\-&quot;£&quot;#,##0"/>
    <numFmt numFmtId="327" formatCode="&quot;.&quot;#,##0.00_);[Red]\(&quot;.&quot;#,##0.00\)"/>
    <numFmt numFmtId="328" formatCode="#,##0.00\ &quot;F&quot;_);[Red]\(#,##0.00\ &quot;F&quot;\)"/>
    <numFmt numFmtId="329" formatCode="#&quot;,&quot;##0.00\ &quot;F&quot;;[Red]\-#&quot;,&quot;##0.00\ &quot;F&quot;"/>
    <numFmt numFmtId="330" formatCode="#,##0.00\ \ \ \ "/>
    <numFmt numFmtId="331" formatCode="&quot;￥&quot;#,##0;&quot;￥&quot;\-#,##0"/>
    <numFmt numFmtId="332" formatCode="#,##0.00\ \ "/>
    <numFmt numFmtId="333" formatCode="0.00000"/>
    <numFmt numFmtId="334" formatCode="_ * #,##0_ ;_ * \-#,##0_ ;_ * &quot;-&quot;??_ ;_ @_ "/>
    <numFmt numFmtId="335" formatCode="#,##0\ &quot;F&quot;;[Red]\-#,##0\ &quot;F&quot;"/>
    <numFmt numFmtId="336" formatCode="0.00000000000E+00;\?"/>
    <numFmt numFmtId="337" formatCode="_(* #,##0.00_ \ \ *);_(* \(#,##0.00\);_(* &quot;-&quot;??_);_(@_)"/>
    <numFmt numFmtId="338" formatCode="_ * #,##0.000_ ;_ * \-#,##0.000_ ;_ * &quot;-&quot;??_ ;_ @_ "/>
    <numFmt numFmtId="339" formatCode="&quot;VND&quot;#,##0_);\(&quot;VND&quot;#,##0\)"/>
    <numFmt numFmtId="340" formatCode="#,##0\ &quot;FB&quot;;[Red]\-#,##0\ &quot;FB&quot;"/>
    <numFmt numFmtId="341" formatCode="###,0&quot;.&quot;00\ &quot;F&quot;;[Red]\-###,0&quot;.&quot;00\ &quot;F&quot;"/>
    <numFmt numFmtId="342" formatCode="_(* #.##0.00_);_(* \(#.##0.00\);_(* &quot;-&quot;??_);_(@_)"/>
    <numFmt numFmtId="343" formatCode="&quot;£&quot;#,##0;\-&quot;£&quot;#,##0"/>
    <numFmt numFmtId="344" formatCode="0.00000000"/>
    <numFmt numFmtId="345" formatCode="&quot;Rp&quot;#,##0.00_);[Red]\(&quot;Rp&quot;#,##0.00\)"/>
    <numFmt numFmtId="346" formatCode="_-* ###,0&quot;.&quot;00\ _F_B_-;\-* ###,0&quot;.&quot;00\ _F_B_-;_-* &quot;-&quot;??\ _F_B_-;_-@_-"/>
    <numFmt numFmtId="347" formatCode="&quot;\&quot;#,##0;&quot;\&quot;\-#,##0"/>
    <numFmt numFmtId="348" formatCode="&quot;€&quot;#,##0_);\(&quot;€&quot;#,##0\)"/>
    <numFmt numFmtId="349" formatCode="#,##0\ &quot;€&quot;;\-#,##0\ &quot;€&quot;"/>
    <numFmt numFmtId="350" formatCode="#,##0\ &quot;F&quot;;\-#,##0\ &quot;F&quot;"/>
    <numFmt numFmtId="351" formatCode="_ * #.##._ ;_ * \-#.##._ ;_ * &quot;-&quot;??_ ;_ @_ⴆ"/>
    <numFmt numFmtId="352" formatCode="#,##0\ &quot;?&quot;;[Red]\-#,##0\ &quot;?&quot;"/>
    <numFmt numFmtId="353" formatCode="#,##0.00\ &quot;?&quot;;\-#,##0.00\ &quot;?&quot;"/>
    <numFmt numFmtId="354" formatCode="#,##0.0\½"/>
    <numFmt numFmtId="355" formatCode="_-* ###,0&quot;.&quot;00_-;\-* ###,0&quot;.&quot;00_-;_-* &quot;-&quot;??_-;_-@_-"/>
    <numFmt numFmtId="356" formatCode="0.000\ "/>
    <numFmt numFmtId="357" formatCode="#,##0\ &quot;Lt&quot;;[Red]\-#,##0\ &quot;Lt&quot;"/>
    <numFmt numFmtId="358" formatCode="_(* #,##0.000_);_(* \(#,##0.000\);_(* &quot;-&quot;???_);_(@_)"/>
    <numFmt numFmtId="359" formatCode="0.0%;[Red]\(0.0%\)"/>
    <numFmt numFmtId="360" formatCode="_(* #,##0.0000000000_);_(* \(#,##0.0000000000\);_(* &quot;-&quot;??_);_(@_)"/>
    <numFmt numFmtId="361" formatCode="&quot;¥&quot;#,##0;\-&quot;¥&quot;#,##0"/>
    <numFmt numFmtId="362" formatCode="_-* #,##0\ &quot;DM&quot;_-;\-* #,##0\ &quot;DM&quot;_-;_-* &quot;-&quot;\ &quot;DM&quot;_-;_-@_-"/>
    <numFmt numFmtId="363" formatCode="_-* #,##0.00\ &quot;DM&quot;_-;\-* #,##0.00\ &quot;DM&quot;_-;_-* &quot;-&quot;??\ &quot;DM&quot;_-;_-@_-"/>
    <numFmt numFmtId="364" formatCode="_(&quot;Z$&quot;* #,##0.00_);_(&quot;Z$&quot;* \(#,##0.00\);_(&quot;Z$&quot;* &quot;-&quot;??_);_(@_)"/>
  </numFmts>
  <fonts count="342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i/>
      <sz val="8"/>
      <name val="Times New Roman"/>
      <family val="1"/>
    </font>
    <font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3"/>
      <color rgb="FFFF0000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8"/>
      <color theme="1"/>
      <name val="Times New Roman"/>
      <family val="1"/>
    </font>
    <font>
      <i/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name val="VNI-Times"/>
    </font>
    <font>
      <sz val="10"/>
      <name val="Arial"/>
      <family val="2"/>
    </font>
    <font>
      <sz val="12"/>
      <name val="Helv"/>
      <family val="2"/>
    </font>
    <font>
      <sz val="12"/>
      <name val=".VnTime"/>
      <family val="2"/>
    </font>
    <font>
      <sz val="10"/>
      <name val=".VnArial"/>
      <family val="2"/>
    </font>
    <font>
      <sz val="10"/>
      <name val="MS Sans Serif"/>
      <family val="2"/>
    </font>
    <font>
      <sz val="12"/>
      <name val="돋움체"/>
      <family val="3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0"/>
      <name val=".VnArial Narrow"/>
      <family val="2"/>
    </font>
    <font>
      <sz val="9"/>
      <name val="ﾀﾞｯﾁ"/>
      <family val="3"/>
      <charset val="128"/>
    </font>
    <font>
      <sz val="12"/>
      <name val="VNtimes New Roman"/>
      <family val="2"/>
    </font>
    <font>
      <sz val="10"/>
      <name val=".VnTime"/>
      <family val="2"/>
    </font>
    <font>
      <sz val="11"/>
      <name val="??"/>
      <family val="3"/>
    </font>
    <font>
      <sz val="10"/>
      <name val="Helv"/>
      <family val="2"/>
    </font>
    <font>
      <sz val="10"/>
      <name val="AngsanaUPC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??"/>
      <family val="3"/>
    </font>
    <font>
      <sz val="10"/>
      <name val="??"/>
      <family val="3"/>
      <charset val="129"/>
    </font>
    <font>
      <sz val="12"/>
      <name val="????"/>
      <family val="1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2"/>
      <name val="|??¢¥¢¬¨Ï"/>
      <family val="1"/>
    </font>
    <font>
      <sz val="14"/>
      <name val="뼻뮝"/>
      <family val="3"/>
    </font>
    <font>
      <sz val="10"/>
      <color indexed="8"/>
      <name val="Arial"/>
      <family val="2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sz val="12"/>
      <name val="____"/>
      <family val="2"/>
      <charset val="136"/>
    </font>
    <font>
      <sz val="10"/>
      <name val="VNI-Times"/>
    </font>
    <font>
      <sz val="11"/>
      <name val="VNI-Aptima"/>
    </font>
    <font>
      <sz val="11"/>
      <name val="ＭＳ Ｐゴシック"/>
      <family val="3"/>
      <charset val="128"/>
    </font>
    <font>
      <sz val="11"/>
      <name val="ＭＳ Ｐゴシック"/>
      <charset val="128"/>
    </font>
    <font>
      <sz val="12"/>
      <name val="VNI-Helve-Condense"/>
    </font>
    <font>
      <sz val="11"/>
      <name val="Arial"/>
      <family val="2"/>
    </font>
    <font>
      <sz val="10"/>
      <color indexed="8"/>
      <name val="MS Sans Serif"/>
      <family val="2"/>
    </font>
    <font>
      <b/>
      <sz val="11"/>
      <name val="明朝"/>
      <family val="1"/>
      <charset val="128"/>
    </font>
    <font>
      <sz val="12"/>
      <name val="???"/>
    </font>
    <font>
      <sz val="12"/>
      <name val=".VnArial"/>
      <family val="2"/>
    </font>
    <font>
      <sz val="9"/>
      <name val="Arial"/>
      <family val="2"/>
    </font>
    <font>
      <sz val="10"/>
      <name val="ＭＳ Ｐゴシック"/>
      <family val="3"/>
      <charset val="128"/>
    </font>
    <font>
      <sz val="10.5"/>
      <name val="‚l‚r –?’c"/>
      <family val="1"/>
    </font>
    <font>
      <sz val="10.5"/>
      <name val="‚l‚r –¾’©"/>
      <family val="1"/>
      <charset val="128"/>
    </font>
    <font>
      <sz val="10"/>
      <name val="VNI-Times"/>
      <family val="1"/>
    </font>
    <font>
      <sz val="12"/>
      <name val="VNI-Times"/>
      <family val="1"/>
    </font>
    <font>
      <sz val="11"/>
      <name val="‚l‚r ƒSƒVƒbƒN"/>
      <charset val="128"/>
    </font>
    <font>
      <sz val="10"/>
      <name val="Tahoma"/>
      <family val="2"/>
    </font>
    <font>
      <sz val="14"/>
      <name val="‚l‚r –¾’©"/>
      <charset val="128"/>
    </font>
    <font>
      <sz val="11"/>
      <name val="ＭＳ ゴシック"/>
      <family val="3"/>
      <charset val="128"/>
    </font>
    <font>
      <sz val="12"/>
      <name val="바탕체"/>
      <family val="1"/>
    </font>
    <font>
      <sz val="11"/>
      <name val="–¾’©"/>
      <family val="1"/>
    </font>
    <font>
      <sz val="9"/>
      <name val="‚l‚r ‚o–¾’©"/>
      <charset val="128"/>
    </font>
    <font>
      <sz val="11"/>
      <name val="??fc"/>
      <family val="3"/>
    </font>
    <font>
      <sz val="14"/>
      <name val="VnTime"/>
    </font>
    <font>
      <sz val="11"/>
      <color indexed="8"/>
      <name val="Arial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sz val="11"/>
      <color indexed="8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1"/>
      <color indexed="10"/>
      <name val=".VnArial Narrow"/>
      <family val="2"/>
    </font>
    <font>
      <sz val="12"/>
      <name val=".VnArial Narrow"/>
      <family val="2"/>
    </font>
    <font>
      <sz val="10"/>
      <name val="VNTimes"/>
    </font>
    <font>
      <sz val="12"/>
      <color indexed="10"/>
      <name val=".VnArial Narrow"/>
      <family val="2"/>
    </font>
    <font>
      <sz val="13"/>
      <name val="VNtimes new roman"/>
      <family val="2"/>
    </font>
    <font>
      <sz val="12"/>
      <color indexed="8"/>
      <name val="¹ÙÅÁÃ¼"/>
      <family val="1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sz val="13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0"/>
      <color indexed="8"/>
      <name val=".VnTime"/>
      <family val="2"/>
    </font>
    <font>
      <sz val="11"/>
      <color indexed="9"/>
      <name val="Calibri"/>
      <family val="2"/>
    </font>
    <font>
      <sz val="13"/>
      <color indexed="9"/>
      <name val="Times New Roman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±¼¸²?¼"/>
      <family val="3"/>
      <charset val="129"/>
    </font>
    <font>
      <sz val="12"/>
      <name val="¹UAAA¼"/>
      <family val="3"/>
      <charset val="129"/>
    </font>
    <font>
      <sz val="11"/>
      <name val="±¼¸²?¼"/>
      <family val="3"/>
      <charset val="129"/>
    </font>
    <font>
      <sz val="12"/>
      <name val="¹UAAA¼"/>
      <family val="3"/>
    </font>
    <font>
      <sz val="11"/>
      <name val="±¼¸²Ã¼"/>
      <family val="3"/>
    </font>
    <font>
      <sz val="9"/>
      <name val="ＭＳ ゴシック"/>
      <family val="3"/>
      <charset val="128"/>
    </font>
    <font>
      <b/>
      <sz val="12"/>
      <color indexed="63"/>
      <name val="VNI-Times"/>
    </font>
    <font>
      <sz val="12"/>
      <name val="¹ÙÅÁÃ¼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1"/>
      <color indexed="10"/>
      <name val="Arial"/>
      <family val="2"/>
    </font>
    <font>
      <sz val="12"/>
      <name val="Times"/>
      <family val="2"/>
    </font>
    <font>
      <sz val="12"/>
      <name val="Tms Rmn"/>
    </font>
    <font>
      <sz val="13"/>
      <name val=".VnTime"/>
      <family val="2"/>
    </font>
    <font>
      <sz val="11"/>
      <name val="µ¸¿ò"/>
    </font>
    <font>
      <sz val="12"/>
      <name val="System"/>
      <family val="1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1"/>
      <name val="VNbook-Antiqua"/>
      <family val="2"/>
    </font>
    <font>
      <sz val="10"/>
      <name val="VNI-Aptima"/>
    </font>
    <font>
      <sz val="11"/>
      <name val="Times"/>
      <family val="2"/>
    </font>
    <font>
      <sz val="11"/>
      <name val="Tms Rmn"/>
    </font>
    <font>
      <sz val="12"/>
      <name val="Times New Roman"/>
      <family val="1"/>
      <charset val="163"/>
    </font>
    <font>
      <b/>
      <sz val="13"/>
      <name val=".VnArial Narrow"/>
      <family val="2"/>
    </font>
    <font>
      <sz val="11"/>
      <color indexed="8"/>
      <name val="Calibri"/>
      <family val="2"/>
      <charset val="163"/>
    </font>
    <font>
      <sz val="12"/>
      <color indexed="8"/>
      <name val="Times New Roman"/>
      <family val="1"/>
    </font>
    <font>
      <sz val="10"/>
      <name val="Arial"/>
      <family val="2"/>
      <charset val="163"/>
    </font>
    <font>
      <sz val="14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times new roman"/>
      <family val="2"/>
    </font>
    <font>
      <sz val="10"/>
      <name val="BERNHARD"/>
    </font>
    <font>
      <sz val="10"/>
      <name val="Helv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2"/>
      <name val="VNI-Aptima"/>
    </font>
    <font>
      <sz val="10"/>
      <name val="SVNtimes new roman"/>
      <family val="2"/>
    </font>
    <font>
      <sz val="12"/>
      <name val="Arial"/>
      <family val="2"/>
    </font>
    <font>
      <b/>
      <sz val="13"/>
      <color indexed="63"/>
      <name val="Times New Roman"/>
      <family val="2"/>
    </font>
    <font>
      <sz val="13"/>
      <color indexed="62"/>
      <name val="Times New Roman"/>
      <family val="2"/>
    </font>
    <font>
      <b/>
      <sz val="12"/>
      <name val="VNTimeH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"/>
      <color indexed="8"/>
      <name val="Courier"/>
      <family val="3"/>
    </font>
    <font>
      <sz val="10"/>
      <name val="Arial CE"/>
    </font>
    <font>
      <sz val="10"/>
      <name val="Arial CE"/>
      <charset val="238"/>
    </font>
    <font>
      <i/>
      <sz val="10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9"/>
      <name val="Times New Roman"/>
      <family val="1"/>
    </font>
    <font>
      <sz val="10"/>
      <name val="VNI-Helve-Condense"/>
    </font>
    <font>
      <sz val="10"/>
      <color indexed="8"/>
      <name val="Arial"/>
      <family val="2"/>
      <charset val="1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color indexed="12"/>
      <name val="VNlucida sans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b/>
      <sz val="16"/>
      <name val="VNottawa"/>
      <family val="2"/>
    </font>
    <font>
      <sz val="8"/>
      <color indexed="8"/>
      <name val="Helvetica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imes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12"/>
      <name val="??"/>
      <family val="1"/>
    </font>
    <font>
      <sz val="12"/>
      <name val="±¼¸²Ã¼"/>
      <family val="3"/>
    </font>
    <font>
      <sz val="10"/>
      <name val=" "/>
      <family val="1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b/>
      <sz val="13"/>
      <color indexed="9"/>
      <name val="Times New Roman"/>
      <family val="2"/>
    </font>
    <font>
      <b/>
      <sz val="14"/>
      <name val=".VnArialH"/>
      <family val="2"/>
    </font>
    <font>
      <sz val="11"/>
      <name val="VNI-Times"/>
    </font>
    <font>
      <sz val="11"/>
      <color indexed="52"/>
      <name val="Calibri"/>
      <family val="2"/>
    </font>
    <font>
      <i/>
      <sz val="10"/>
      <name val=".VnTime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b/>
      <i/>
      <sz val="16"/>
      <name val="Helv"/>
    </font>
    <font>
      <sz val="12"/>
      <name val="바탕체"/>
      <family val="1"/>
      <charset val="129"/>
    </font>
    <font>
      <sz val="12"/>
      <color theme="1"/>
      <name val="Times New Roman"/>
      <family val="2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2"/>
      <color theme="1"/>
      <name val="Calibri"/>
      <family val="2"/>
      <scheme val="minor"/>
    </font>
    <font>
      <sz val="13"/>
      <name val="Times New Roman"/>
      <family val="1"/>
      <charset val="163"/>
    </font>
    <font>
      <sz val="12"/>
      <color theme="1"/>
      <name val="t"/>
      <family val="2"/>
    </font>
    <font>
      <sz val="11"/>
      <color theme="1"/>
      <name val="Calibri"/>
      <family val="2"/>
    </font>
    <font>
      <sz val="11"/>
      <color indexed="8"/>
      <name val="Helvetica Neue"/>
    </font>
    <font>
      <sz val="11"/>
      <color indexed="8"/>
      <name val="Times New Roman"/>
      <family val="2"/>
      <charset val="163"/>
    </font>
    <font>
      <sz val="13"/>
      <color indexed="52"/>
      <name val="Times New Roman"/>
      <family val="2"/>
    </font>
    <font>
      <sz val="14"/>
      <name val="System"/>
      <family val="2"/>
    </font>
    <font>
      <b/>
      <sz val="11"/>
      <name val="Arial"/>
      <family val="2"/>
    </font>
    <font>
      <sz val="14"/>
      <name val=".VnArial Narrow"/>
      <family val="2"/>
    </font>
    <font>
      <sz val="14"/>
      <color indexed="8"/>
      <name val="Times New Roman"/>
      <family val="2"/>
    </font>
    <font>
      <sz val="11"/>
      <name val="VNswitzerlandCondLight"/>
      <family val="2"/>
    </font>
    <font>
      <sz val="12"/>
      <name val="Helv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i/>
      <sz val="10"/>
      <name val="Times New Roman"/>
      <family val="1"/>
    </font>
    <font>
      <sz val="11"/>
      <name val="3C_Times_T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Helv"/>
      <charset val="204"/>
    </font>
    <font>
      <sz val="11"/>
      <name val="ＭＳ Ｐゴシック"/>
      <family val="2"/>
      <charset val="128"/>
    </font>
    <font>
      <sz val="10"/>
      <name val="3C_Times_T"/>
    </font>
    <font>
      <sz val="10"/>
      <name val="VNbook-Antiqua"/>
      <family val="2"/>
    </font>
    <font>
      <sz val="11"/>
      <color indexed="32"/>
      <name val="VNI-Times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b/>
      <sz val="8"/>
      <color indexed="8"/>
      <name val="Helv"/>
    </font>
    <font>
      <sz val="10"/>
      <name val="Symbol"/>
      <family val="1"/>
    </font>
    <font>
      <b/>
      <sz val="11"/>
      <color indexed="8"/>
      <name val="Calibri"/>
      <family val="2"/>
    </font>
    <font>
      <sz val="13"/>
      <name val=".VnArial"/>
      <family val="2"/>
    </font>
    <font>
      <b/>
      <sz val="10"/>
      <name val="VNI-Univer"/>
    </font>
    <font>
      <sz val="12"/>
      <name val="VNTime"/>
    </font>
    <font>
      <sz val="10"/>
      <name val=".VnBook-Antiqua"/>
      <family val="2"/>
    </font>
    <font>
      <sz val="8"/>
      <name val=".VnTime"/>
      <family val="2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2"/>
      <name val=".VnTime"/>
      <family val="2"/>
    </font>
    <font>
      <sz val="10"/>
      <name val="VnTime"/>
    </font>
    <font>
      <b/>
      <u val="double"/>
      <sz val="12"/>
      <color indexed="12"/>
      <name val=".VnBahamasB"/>
      <family val="2"/>
    </font>
    <font>
      <b/>
      <sz val="18"/>
      <color indexed="56"/>
      <name val="Cambria"/>
      <family val="2"/>
    </font>
    <font>
      <b/>
      <i/>
      <u/>
      <sz val="12"/>
      <name val=".VnTimeH"/>
      <family val="2"/>
    </font>
    <font>
      <b/>
      <sz val="13"/>
      <color indexed="52"/>
      <name val="Times New Roman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3"/>
      <color indexed="8"/>
      <name val="Times New Roman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3"/>
      <color indexed="17"/>
      <name val="Times New Roman"/>
      <family val="2"/>
    </font>
    <font>
      <sz val="10"/>
      <name val=".VnAvant"/>
      <family val="2"/>
    </font>
    <font>
      <b/>
      <sz val="14"/>
      <name val=".VnTime"/>
      <family val="2"/>
    </font>
    <font>
      <sz val="13"/>
      <color indexed="60"/>
      <name val="Times New Roman"/>
      <family val="2"/>
    </font>
    <font>
      <sz val="11"/>
      <color indexed="10"/>
      <name val="Calibri"/>
      <family val="2"/>
    </font>
    <font>
      <sz val="13"/>
      <color indexed="10"/>
      <name val="Times New Roman"/>
      <family val="2"/>
    </font>
    <font>
      <i/>
      <sz val="13"/>
      <color indexed="23"/>
      <name val="Times New Roman"/>
      <family val="2"/>
    </font>
    <font>
      <sz val="14"/>
      <name val="CordiaUPC"/>
      <family val="2"/>
    </font>
    <font>
      <sz val="8"/>
      <name val="VNI-Helve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lucida sans"/>
      <family val="2"/>
    </font>
    <font>
      <sz val="10"/>
      <name val="VN Helvetica"/>
    </font>
    <font>
      <sz val="9"/>
      <name val=".VnTime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3"/>
      <color indexed="20"/>
      <name val="Times New Roman"/>
      <family val="2"/>
    </font>
    <font>
      <sz val="14"/>
      <name val=".VnArial"/>
      <family val="2"/>
    </font>
    <font>
      <sz val="10"/>
      <name val="ｺﾞｼｯｸ体MT-M"/>
      <family val="3"/>
      <charset val="128"/>
    </font>
    <font>
      <sz val="14"/>
      <name val="Cordia New"/>
      <family val="2"/>
      <charset val="222"/>
    </font>
    <font>
      <u/>
      <sz val="14"/>
      <color indexed="12"/>
      <name val="Cordia New"/>
      <family val="2"/>
      <charset val="222"/>
    </font>
    <font>
      <u/>
      <sz val="14"/>
      <color indexed="36"/>
      <name val="Cordia New"/>
      <family val="2"/>
      <charset val="222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2"/>
      <name val="뼻뮝"/>
      <family val="3"/>
    </font>
    <font>
      <sz val="10"/>
      <name val="명조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sz val="12"/>
      <name val="官帕眉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u/>
      <sz val="12"/>
      <color indexed="36"/>
      <name val=".VnTime"/>
      <family val="2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0"/>
      <name val="明朝"/>
      <family val="1"/>
      <charset val="128"/>
    </font>
  </fonts>
  <fills count="8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7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15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352">
    <xf numFmtId="3" fontId="0" fillId="0" borderId="0">
      <alignment vertical="center" wrapText="1"/>
    </xf>
    <xf numFmtId="3" fontId="10" fillId="0" borderId="0">
      <alignment vertical="center" wrapText="1"/>
    </xf>
    <xf numFmtId="0" fontId="18" fillId="0" borderId="0"/>
    <xf numFmtId="1" fontId="10" fillId="0" borderId="0">
      <alignment vertical="center" wrapText="1"/>
    </xf>
    <xf numFmtId="3" fontId="10" fillId="0" borderId="0">
      <alignment vertical="center" wrapText="1"/>
    </xf>
    <xf numFmtId="0" fontId="1" fillId="0" borderId="0"/>
    <xf numFmtId="166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8" fontId="37" fillId="0" borderId="0"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8" fontId="37" fillId="0" borderId="0">
      <protection locked="0"/>
    </xf>
    <xf numFmtId="168" fontId="37" fillId="0" borderId="0">
      <protection locked="0"/>
    </xf>
    <xf numFmtId="168" fontId="37" fillId="0" borderId="0">
      <protection locked="0"/>
    </xf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9" fillId="0" borderId="0"/>
    <xf numFmtId="0" fontId="40" fillId="0" borderId="0"/>
    <xf numFmtId="0" fontId="36" fillId="0" borderId="0"/>
    <xf numFmtId="0" fontId="39" fillId="0" borderId="0"/>
    <xf numFmtId="3" fontId="41" fillId="0" borderId="1"/>
    <xf numFmtId="3" fontId="42" fillId="0" borderId="1"/>
    <xf numFmtId="3" fontId="42" fillId="0" borderId="1"/>
    <xf numFmtId="3" fontId="42" fillId="0" borderId="1"/>
    <xf numFmtId="3" fontId="42" fillId="0" borderId="1"/>
    <xf numFmtId="3" fontId="41" fillId="0" borderId="1"/>
    <xf numFmtId="3" fontId="41" fillId="0" borderId="1"/>
    <xf numFmtId="3" fontId="41" fillId="0" borderId="1"/>
    <xf numFmtId="170" fontId="43" fillId="0" borderId="16">
      <alignment horizontal="center"/>
      <protection hidden="1"/>
    </xf>
    <xf numFmtId="170" fontId="43" fillId="0" borderId="16">
      <alignment horizontal="center"/>
      <protection hidden="1"/>
    </xf>
    <xf numFmtId="170" fontId="43" fillId="0" borderId="16">
      <alignment horizontal="center"/>
      <protection hidden="1"/>
    </xf>
    <xf numFmtId="0" fontId="44" fillId="0" borderId="16">
      <alignment horizontal="center"/>
      <protection hidden="1"/>
    </xf>
    <xf numFmtId="170" fontId="43" fillId="0" borderId="16">
      <alignment horizontal="center"/>
      <protection hidden="1"/>
    </xf>
    <xf numFmtId="170" fontId="43" fillId="0" borderId="17">
      <alignment horizontal="center"/>
      <protection hidden="1"/>
    </xf>
    <xf numFmtId="170" fontId="43" fillId="0" borderId="16">
      <alignment horizontal="center"/>
      <protection hidden="1"/>
    </xf>
    <xf numFmtId="170" fontId="43" fillId="0" borderId="16">
      <alignment horizontal="center"/>
      <protection hidden="1"/>
    </xf>
    <xf numFmtId="170" fontId="43" fillId="0" borderId="16">
      <alignment horizontal="center"/>
      <protection hidden="1"/>
    </xf>
    <xf numFmtId="170" fontId="43" fillId="0" borderId="16">
      <alignment horizontal="center"/>
      <protection hidden="1"/>
    </xf>
    <xf numFmtId="0" fontId="44" fillId="0" borderId="16">
      <alignment horizontal="center"/>
      <protection hidden="1"/>
    </xf>
    <xf numFmtId="170" fontId="43" fillId="0" borderId="16">
      <alignment horizontal="center"/>
      <protection hidden="1"/>
    </xf>
    <xf numFmtId="170" fontId="43" fillId="0" borderId="17">
      <alignment horizontal="center"/>
      <protection hidden="1"/>
    </xf>
    <xf numFmtId="0" fontId="44" fillId="0" borderId="17">
      <alignment horizontal="center"/>
      <protection hidden="1"/>
    </xf>
    <xf numFmtId="170" fontId="43" fillId="0" borderId="17">
      <alignment horizontal="center"/>
      <protection hidden="1"/>
    </xf>
    <xf numFmtId="170" fontId="43" fillId="0" borderId="16">
      <alignment horizontal="center"/>
      <protection hidden="1"/>
    </xf>
    <xf numFmtId="0" fontId="44" fillId="0" borderId="17">
      <alignment horizontal="center"/>
      <protection hidden="1"/>
    </xf>
    <xf numFmtId="170" fontId="43" fillId="0" borderId="17">
      <alignment horizontal="center"/>
      <protection hidden="1"/>
    </xf>
    <xf numFmtId="170" fontId="43" fillId="0" borderId="16">
      <alignment horizontal="center"/>
      <protection hidden="1"/>
    </xf>
    <xf numFmtId="170" fontId="43" fillId="0" borderId="16">
      <alignment horizontal="center"/>
      <protection hidden="1"/>
    </xf>
    <xf numFmtId="170" fontId="43" fillId="0" borderId="16">
      <alignment horizontal="center"/>
      <protection hidden="1"/>
    </xf>
    <xf numFmtId="42" fontId="36" fillId="0" borderId="0" applyFont="0" applyFill="0" applyBorder="0" applyAlignment="0" applyProtection="0"/>
    <xf numFmtId="38" fontId="45" fillId="0" borderId="0" applyFont="0" applyFill="0" applyBorder="0" applyAlignment="0" applyProtection="0"/>
    <xf numFmtId="171" fontId="46" fillId="0" borderId="18" applyFont="0" applyBorder="0"/>
    <xf numFmtId="171" fontId="46" fillId="0" borderId="18" applyFont="0" applyBorder="0"/>
    <xf numFmtId="0" fontId="44" fillId="0" borderId="18" applyFont="0" applyBorder="0"/>
    <xf numFmtId="0" fontId="47" fillId="0" borderId="0"/>
    <xf numFmtId="172" fontId="4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48" fillId="0" borderId="0" applyFont="0" applyFill="0" applyBorder="0" applyAlignment="0" applyProtection="0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6" fillId="0" borderId="0"/>
    <xf numFmtId="177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1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1" applyNumberFormat="0" applyFill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78" fontId="50" fillId="0" borderId="0" applyFont="0" applyFill="0" applyBorder="0" applyAlignment="0" applyProtection="0"/>
    <xf numFmtId="0" fontId="54" fillId="0" borderId="22"/>
    <xf numFmtId="0" fontId="55" fillId="0" borderId="22"/>
    <xf numFmtId="0" fontId="55" fillId="0" borderId="22"/>
    <xf numFmtId="0" fontId="54" fillId="0" borderId="22"/>
    <xf numFmtId="179" fontId="50" fillId="0" borderId="0" applyFont="0" applyFill="0" applyBorder="0" applyAlignment="0" applyProtection="0"/>
    <xf numFmtId="180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56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58" fillId="17" borderId="23" applyNumberFormat="0" applyAlignment="0" applyProtection="0"/>
    <xf numFmtId="0" fontId="58" fillId="18" borderId="23" applyNumberFormat="0" applyAlignment="0" applyProtection="0"/>
    <xf numFmtId="0" fontId="59" fillId="19" borderId="24" applyNumberFormat="0" applyAlignment="0" applyProtection="0"/>
    <xf numFmtId="0" fontId="59" fillId="20" borderId="24" applyNumberFormat="0" applyAlignment="0" applyProtection="0"/>
    <xf numFmtId="0" fontId="60" fillId="0" borderId="0"/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0" fontId="38" fillId="0" borderId="0" applyFont="0" applyFill="0" applyBorder="0" applyAlignment="0" applyProtection="0"/>
    <xf numFmtId="0" fontId="36" fillId="0" borderId="0"/>
    <xf numFmtId="0" fontId="36" fillId="0" borderId="0"/>
    <xf numFmtId="0" fontId="62" fillId="0" borderId="0">
      <alignment vertical="top"/>
    </xf>
    <xf numFmtId="0" fontId="63" fillId="0" borderId="0"/>
    <xf numFmtId="0" fontId="64" fillId="0" borderId="0" applyFont="0" applyFill="0" applyBorder="0" applyAlignment="0" applyProtection="0"/>
    <xf numFmtId="182" fontId="36" fillId="0" borderId="0" applyFont="0" applyFill="0" applyBorder="0" applyAlignment="0" applyProtection="0"/>
    <xf numFmtId="183" fontId="65" fillId="0" borderId="0" applyFont="0" applyFill="0" applyBorder="0" applyAlignment="0" applyProtection="0"/>
    <xf numFmtId="176" fontId="66" fillId="0" borderId="0" applyFont="0" applyFill="0" applyBorder="0" applyAlignment="0" applyProtection="0"/>
    <xf numFmtId="0" fontId="67" fillId="0" borderId="0"/>
    <xf numFmtId="180" fontId="66" fillId="0" borderId="0" applyFont="0" applyFill="0" applyBorder="0" applyAlignment="0" applyProtection="0"/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9" fontId="68" fillId="0" borderId="0" applyFont="0" applyFill="0" applyBorder="0" applyAlignment="0" applyProtection="0"/>
    <xf numFmtId="175" fontId="66" fillId="0" borderId="0" applyFont="0" applyFill="0" applyBorder="0" applyAlignment="0" applyProtection="0"/>
    <xf numFmtId="184" fontId="36" fillId="0" borderId="0" applyFont="0" applyFill="0" applyBorder="0" applyAlignment="0" applyProtection="0"/>
    <xf numFmtId="185" fontId="65" fillId="0" borderId="0" applyFont="0" applyFill="0" applyBorder="0" applyAlignment="0" applyProtection="0"/>
    <xf numFmtId="185" fontId="65" fillId="0" borderId="0" applyFont="0" applyFill="0" applyBorder="0" applyAlignment="0" applyProtection="0"/>
    <xf numFmtId="0" fontId="6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186" fontId="66" fillId="0" borderId="0" applyFont="0" applyFill="0" applyBorder="0" applyAlignment="0" applyProtection="0"/>
    <xf numFmtId="0" fontId="66" fillId="0" borderId="0"/>
    <xf numFmtId="0" fontId="69" fillId="0" borderId="0"/>
    <xf numFmtId="0" fontId="36" fillId="0" borderId="0"/>
    <xf numFmtId="0" fontId="6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9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87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76" fontId="35" fillId="0" borderId="0" applyFont="0" applyFill="0" applyBorder="0" applyAlignment="0" applyProtection="0"/>
    <xf numFmtId="187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71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0"/>
    <xf numFmtId="0" fontId="62" fillId="0" borderId="0">
      <alignment vertical="top"/>
    </xf>
    <xf numFmtId="0" fontId="62" fillId="0" borderId="0">
      <alignment vertical="top"/>
    </xf>
    <xf numFmtId="0" fontId="40" fillId="0" borderId="0"/>
    <xf numFmtId="0" fontId="40" fillId="0" borderId="0"/>
    <xf numFmtId="0" fontId="40" fillId="0" borderId="0"/>
    <xf numFmtId="187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9" fillId="0" borderId="0"/>
    <xf numFmtId="0" fontId="40" fillId="0" borderId="0"/>
    <xf numFmtId="167" fontId="36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9" fillId="0" borderId="0"/>
    <xf numFmtId="0" fontId="36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0" fontId="62" fillId="0" borderId="0">
      <alignment vertical="top"/>
    </xf>
    <xf numFmtId="42" fontId="70" fillId="0" borderId="0" applyFon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42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90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0" fontId="49" fillId="0" borderId="0"/>
    <xf numFmtId="0" fontId="47" fillId="0" borderId="0" applyNumberFormat="0" applyFill="0" applyBorder="0" applyAlignment="0" applyProtection="0"/>
    <xf numFmtId="0" fontId="49" fillId="0" borderId="0"/>
    <xf numFmtId="0" fontId="49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91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/>
    <xf numFmtId="0" fontId="49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9" fillId="0" borderId="0"/>
    <xf numFmtId="44" fontId="36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42" fontId="70" fillId="0" borderId="0" applyFont="0" applyFill="0" applyBorder="0" applyAlignment="0" applyProtection="0"/>
    <xf numFmtId="0" fontId="49" fillId="0" borderId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49" fillId="0" borderId="0"/>
    <xf numFmtId="0" fontId="40" fillId="0" borderId="0"/>
    <xf numFmtId="0" fontId="49" fillId="0" borderId="0"/>
    <xf numFmtId="0" fontId="47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187" fontId="70" fillId="0" borderId="0" applyFon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40" fillId="0" borderId="0"/>
    <xf numFmtId="0" fontId="40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169" fontId="35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2" fillId="0" borderId="0">
      <alignment vertical="top"/>
    </xf>
    <xf numFmtId="0" fontId="49" fillId="0" borderId="0"/>
    <xf numFmtId="0" fontId="49" fillId="0" borderId="0"/>
    <xf numFmtId="0" fontId="36" fillId="0" borderId="0"/>
    <xf numFmtId="183" fontId="72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40" fillId="0" borderId="0"/>
    <xf numFmtId="0" fontId="7" fillId="0" borderId="0"/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43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92" fontId="74" fillId="0" borderId="0" applyFont="0" applyFill="0" applyBorder="0" applyAlignment="0" applyProtection="0"/>
    <xf numFmtId="193" fontId="75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75" fillId="0" borderId="0"/>
    <xf numFmtId="0" fontId="76" fillId="0" borderId="0" applyNumberFormat="0" applyFont="0" applyFill="0" applyBorder="0" applyAlignment="0" applyProtection="0"/>
    <xf numFmtId="41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6" fillId="0" borderId="0"/>
    <xf numFmtId="0" fontId="36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76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2" fontId="70" fillId="0" borderId="0" applyFont="0" applyFill="0" applyBorder="0" applyAlignment="0" applyProtection="0"/>
    <xf numFmtId="175" fontId="35" fillId="0" borderId="0" applyFont="0" applyFill="0" applyBorder="0" applyAlignment="0" applyProtection="0"/>
    <xf numFmtId="194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80" fontId="35" fillId="0" borderId="0" applyFont="0" applyFill="0" applyBorder="0" applyAlignment="0" applyProtection="0"/>
    <xf numFmtId="42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9" fontId="35" fillId="0" borderId="0" applyFont="0" applyFill="0" applyBorder="0" applyAlignment="0" applyProtection="0"/>
    <xf numFmtId="198" fontId="70" fillId="0" borderId="0" applyFont="0" applyFill="0" applyBorder="0" applyAlignment="0" applyProtection="0"/>
    <xf numFmtId="199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35" fillId="0" borderId="0" applyFont="0" applyFill="0" applyBorder="0" applyAlignment="0" applyProtection="0"/>
    <xf numFmtId="194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204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9" fontId="35" fillId="0" borderId="0" applyFont="0" applyFill="0" applyBorder="0" applyAlignment="0" applyProtection="0"/>
    <xf numFmtId="198" fontId="70" fillId="0" borderId="0" applyFont="0" applyFill="0" applyBorder="0" applyAlignment="0" applyProtection="0"/>
    <xf numFmtId="199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180" fontId="35" fillId="0" borderId="0" applyFont="0" applyFill="0" applyBorder="0" applyAlignment="0" applyProtection="0"/>
    <xf numFmtId="42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75" fontId="35" fillId="0" borderId="0" applyFont="0" applyFill="0" applyBorder="0" applyAlignment="0" applyProtection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204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80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6" fillId="0" borderId="0"/>
    <xf numFmtId="183" fontId="72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40" fillId="0" borderId="0"/>
    <xf numFmtId="0" fontId="7" fillId="0" borderId="0"/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0" fontId="75" fillId="0" borderId="0"/>
    <xf numFmtId="41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76" fillId="0" borderId="0" applyNumberFormat="0" applyFont="0" applyFill="0" applyBorder="0" applyAlignment="0" applyProtection="0"/>
    <xf numFmtId="179" fontId="36" fillId="0" borderId="0" applyFont="0" applyFill="0" applyBorder="0" applyAlignment="0" applyProtection="0"/>
    <xf numFmtId="192" fontId="74" fillId="0" borderId="0" applyFont="0" applyFill="0" applyBorder="0" applyAlignment="0" applyProtection="0"/>
    <xf numFmtId="193" fontId="75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36" fillId="0" borderId="0"/>
    <xf numFmtId="0" fontId="36" fillId="0" borderId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4" fontId="36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6" fontId="3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98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9" fontId="35" fillId="0" borderId="0" applyFont="0" applyFill="0" applyBorder="0" applyAlignment="0" applyProtection="0"/>
    <xf numFmtId="198" fontId="70" fillId="0" borderId="0" applyFont="0" applyFill="0" applyBorder="0" applyAlignment="0" applyProtection="0"/>
    <xf numFmtId="199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71" fillId="0" borderId="0"/>
    <xf numFmtId="0" fontId="49" fillId="0" borderId="0"/>
    <xf numFmtId="183" fontId="72" fillId="0" borderId="0" applyFont="0" applyFill="0" applyBorder="0" applyAlignment="0" applyProtection="0"/>
    <xf numFmtId="0" fontId="7" fillId="0" borderId="0"/>
    <xf numFmtId="0" fontId="36" fillId="0" borderId="0"/>
    <xf numFmtId="0" fontId="36" fillId="0" borderId="0"/>
    <xf numFmtId="0" fontId="36" fillId="0" borderId="0"/>
    <xf numFmtId="0" fontId="75" fillId="0" borderId="0"/>
    <xf numFmtId="0" fontId="76" fillId="0" borderId="0" applyNumberFormat="0" applyFont="0" applyFill="0" applyBorder="0" applyAlignment="0" applyProtection="0"/>
    <xf numFmtId="0" fontId="40" fillId="0" borderId="0"/>
    <xf numFmtId="192" fontId="74" fillId="0" borderId="0" applyFont="0" applyFill="0" applyBorder="0" applyAlignment="0" applyProtection="0"/>
    <xf numFmtId="193" fontId="75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9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183" fontId="73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76" fontId="35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9" fillId="0" borderId="0"/>
    <xf numFmtId="200" fontId="70" fillId="0" borderId="0" applyFont="0" applyFill="0" applyBorder="0" applyAlignment="0" applyProtection="0"/>
    <xf numFmtId="0" fontId="49" fillId="0" borderId="0"/>
    <xf numFmtId="0" fontId="49" fillId="0" borderId="0"/>
    <xf numFmtId="166" fontId="3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2" fillId="0" borderId="0">
      <alignment vertical="top"/>
    </xf>
    <xf numFmtId="0" fontId="40" fillId="0" borderId="0"/>
    <xf numFmtId="0" fontId="40" fillId="0" borderId="0"/>
    <xf numFmtId="0" fontId="62" fillId="0" borderId="0">
      <alignment vertical="top"/>
    </xf>
    <xf numFmtId="0" fontId="76" fillId="0" borderId="0" applyNumberFormat="0" applyFont="0" applyFill="0" applyBorder="0" applyAlignment="0" applyProtection="0"/>
    <xf numFmtId="0" fontId="40" fillId="0" borderId="0"/>
    <xf numFmtId="0" fontId="36" fillId="0" borderId="0" applyFill="0" applyBorder="0"/>
    <xf numFmtId="0" fontId="36" fillId="0" borderId="0" applyFill="0" applyBorder="0"/>
    <xf numFmtId="0" fontId="36" fillId="0" borderId="0" applyFill="0" applyBorder="0"/>
    <xf numFmtId="183" fontId="72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205" fontId="36" fillId="0" borderId="0" applyFont="0" applyFill="0" applyBorder="0" applyAlignment="0" applyProtection="0"/>
    <xf numFmtId="183" fontId="72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192" fontId="74" fillId="0" borderId="0" applyFont="0" applyFill="0" applyBorder="0" applyAlignment="0" applyProtection="0"/>
    <xf numFmtId="193" fontId="75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" fillId="0" borderId="0"/>
    <xf numFmtId="179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75" fillId="0" borderId="0"/>
    <xf numFmtId="0" fontId="62" fillId="0" borderId="0">
      <alignment vertical="top"/>
    </xf>
    <xf numFmtId="42" fontId="70" fillId="0" borderId="0" applyFont="0" applyFill="0" applyBorder="0" applyAlignment="0" applyProtection="0"/>
    <xf numFmtId="176" fontId="35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2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204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6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49" fillId="0" borderId="0"/>
    <xf numFmtId="0" fontId="40" fillId="0" borderId="0"/>
    <xf numFmtId="201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/>
    <xf numFmtId="0" fontId="49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2" fillId="0" borderId="0">
      <alignment vertical="top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2" fontId="70" fillId="0" borderId="0" applyFont="0" applyFill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47" fillId="0" borderId="0" applyNumberFormat="0" applyFill="0" applyBorder="0" applyAlignment="0" applyProtection="0"/>
    <xf numFmtId="0" fontId="49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206" fontId="78" fillId="0" borderId="0" applyFont="0" applyFill="0" applyBorder="0" applyAlignment="0" applyProtection="0"/>
    <xf numFmtId="207" fontId="79" fillId="0" borderId="0" applyFont="0" applyFill="0" applyBorder="0" applyAlignment="0" applyProtection="0"/>
    <xf numFmtId="208" fontId="57" fillId="0" borderId="0" applyFont="0" applyFill="0" applyBorder="0" applyAlignment="0" applyProtection="0"/>
    <xf numFmtId="209" fontId="80" fillId="0" borderId="0" applyFont="0" applyFill="0" applyBorder="0" applyAlignment="0" applyProtection="0"/>
    <xf numFmtId="166" fontId="80" fillId="0" borderId="0" applyFont="0" applyFill="0" applyBorder="0" applyAlignment="0" applyProtection="0"/>
    <xf numFmtId="208" fontId="57" fillId="0" borderId="0" applyFont="0" applyFill="0" applyBorder="0" applyAlignment="0" applyProtection="0"/>
    <xf numFmtId="209" fontId="80" fillId="0" borderId="0" applyFont="0" applyFill="0" applyBorder="0" applyAlignment="0" applyProtection="0"/>
    <xf numFmtId="41" fontId="36" fillId="0" borderId="0" applyFont="0" applyFill="0" applyBorder="0" applyAlignment="0" applyProtection="0"/>
    <xf numFmtId="210" fontId="81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183" fontId="82" fillId="0" borderId="0" applyFont="0" applyFill="0" applyBorder="0" applyAlignment="0" applyProtection="0"/>
    <xf numFmtId="183" fontId="83" fillId="0" borderId="0" applyFont="0" applyFill="0" applyBorder="0" applyAlignment="0" applyProtection="0"/>
    <xf numFmtId="211" fontId="82" fillId="0" borderId="0" applyFont="0" applyFill="0" applyBorder="0" applyAlignment="0" applyProtection="0"/>
    <xf numFmtId="211" fontId="83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212" fontId="84" fillId="0" borderId="0" applyFont="0" applyFill="0" applyBorder="0" applyAlignment="0" applyProtection="0"/>
    <xf numFmtId="212" fontId="70" fillId="0" borderId="0" applyFont="0" applyFill="0" applyBorder="0" applyAlignment="0" applyProtection="0"/>
    <xf numFmtId="213" fontId="81" fillId="0" borderId="0" applyFont="0" applyFill="0" applyBorder="0" applyAlignment="0" applyProtection="0"/>
    <xf numFmtId="213" fontId="8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79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35" fillId="0" borderId="0" applyFont="0" applyFill="0" applyBorder="0" applyAlignment="0" applyProtection="0"/>
    <xf numFmtId="214" fontId="86" fillId="0" borderId="0" applyFont="0" applyFill="0" applyBorder="0" applyAlignment="0" applyProtection="0"/>
    <xf numFmtId="42" fontId="79" fillId="0" borderId="0" applyFont="0" applyFill="0" applyBorder="0" applyAlignment="0" applyProtection="0"/>
    <xf numFmtId="42" fontId="7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3" fillId="0" borderId="0" applyFont="0" applyFill="0" applyBorder="0" applyAlignment="0" applyProtection="0"/>
    <xf numFmtId="215" fontId="82" fillId="0" borderId="0" applyFont="0" applyFill="0" applyBorder="0" applyAlignment="0" applyProtection="0"/>
    <xf numFmtId="215" fontId="83" fillId="0" borderId="0" applyFont="0" applyFill="0" applyBorder="0" applyAlignment="0" applyProtection="0"/>
    <xf numFmtId="42" fontId="79" fillId="0" borderId="0" applyFont="0" applyFill="0" applyBorder="0" applyAlignment="0" applyProtection="0"/>
    <xf numFmtId="42" fontId="79" fillId="0" borderId="0" applyFont="0" applyFill="0" applyBorder="0" applyAlignment="0" applyProtection="0"/>
    <xf numFmtId="216" fontId="87" fillId="0" borderId="0" applyFont="0" applyFill="0" applyBorder="0" applyAlignment="0" applyProtection="0"/>
    <xf numFmtId="216" fontId="87" fillId="0" borderId="0" applyFont="0" applyFill="0" applyBorder="0" applyAlignment="0" applyProtection="0"/>
    <xf numFmtId="217" fontId="81" fillId="0" borderId="0" applyFont="0" applyFill="0" applyBorder="0" applyAlignment="0" applyProtection="0"/>
    <xf numFmtId="217" fontId="81" fillId="0" borderId="0" applyFont="0" applyFill="0" applyBorder="0" applyAlignment="0" applyProtection="0"/>
    <xf numFmtId="218" fontId="84" fillId="0" borderId="0" applyFont="0" applyFill="0" applyBorder="0" applyAlignment="0" applyProtection="0"/>
    <xf numFmtId="218" fontId="70" fillId="0" borderId="0" applyFont="0" applyFill="0" applyBorder="0" applyAlignment="0" applyProtection="0"/>
    <xf numFmtId="216" fontId="87" fillId="0" borderId="0" applyFont="0" applyFill="0" applyBorder="0" applyAlignment="0" applyProtection="0"/>
    <xf numFmtId="216" fontId="87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79" fillId="0" borderId="0" applyFont="0" applyFill="0" applyBorder="0" applyAlignment="0" applyProtection="0"/>
    <xf numFmtId="42" fontId="79" fillId="0" borderId="0" applyFont="0" applyFill="0" applyBorder="0" applyAlignment="0" applyProtection="0"/>
    <xf numFmtId="42" fontId="85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88" fillId="0" borderId="0"/>
    <xf numFmtId="0" fontId="89" fillId="0" borderId="0"/>
    <xf numFmtId="219" fontId="47" fillId="0" borderId="0" applyFont="0" applyFill="0" applyBorder="0" applyAlignment="0" applyProtection="0"/>
    <xf numFmtId="219" fontId="47" fillId="0" borderId="0" applyFont="0" applyFill="0" applyBorder="0" applyAlignment="0" applyProtection="0"/>
    <xf numFmtId="215" fontId="90" fillId="0" borderId="0" applyFont="0" applyFill="0" applyBorder="0" applyAlignment="0" applyProtection="0"/>
    <xf numFmtId="0" fontId="91" fillId="0" borderId="0"/>
    <xf numFmtId="0" fontId="91" fillId="0" borderId="0"/>
    <xf numFmtId="0" fontId="92" fillId="0" borderId="0"/>
    <xf numFmtId="44" fontId="79" fillId="0" borderId="0" applyFont="0" applyFill="0" applyBorder="0" applyAlignment="0" applyProtection="0"/>
    <xf numFmtId="42" fontId="79" fillId="0" borderId="0" applyFont="0" applyFill="0" applyBorder="0" applyAlignment="0" applyProtection="0"/>
    <xf numFmtId="220" fontId="93" fillId="0" borderId="0" applyFont="0" applyFill="0" applyBorder="0" applyAlignment="0" applyProtection="0"/>
    <xf numFmtId="214" fontId="93" fillId="0" borderId="0" applyFont="0" applyFill="0" applyBorder="0" applyAlignment="0" applyProtection="0"/>
    <xf numFmtId="0" fontId="10" fillId="0" borderId="0"/>
    <xf numFmtId="1" fontId="94" fillId="0" borderId="25" applyBorder="0" applyAlignment="0">
      <alignment horizontal="center"/>
    </xf>
    <xf numFmtId="1" fontId="94" fillId="0" borderId="25" applyBorder="0" applyAlignment="0">
      <alignment horizontal="center"/>
    </xf>
    <xf numFmtId="1" fontId="94" fillId="0" borderId="25" applyBorder="0" applyAlignment="0">
      <alignment horizontal="center"/>
    </xf>
    <xf numFmtId="0" fontId="10" fillId="0" borderId="0"/>
    <xf numFmtId="0" fontId="95" fillId="0" borderId="0"/>
    <xf numFmtId="3" fontId="41" fillId="0" borderId="25"/>
    <xf numFmtId="3" fontId="42" fillId="0" borderId="25"/>
    <xf numFmtId="3" fontId="42" fillId="0" borderId="25"/>
    <xf numFmtId="3" fontId="42" fillId="0" borderId="25"/>
    <xf numFmtId="3" fontId="42" fillId="0" borderId="25"/>
    <xf numFmtId="3" fontId="41" fillId="0" borderId="25"/>
    <xf numFmtId="3" fontId="41" fillId="0" borderId="25"/>
    <xf numFmtId="3" fontId="41" fillId="0" borderId="25"/>
    <xf numFmtId="3" fontId="42" fillId="0" borderId="25"/>
    <xf numFmtId="3" fontId="42" fillId="0" borderId="25"/>
    <xf numFmtId="3" fontId="42" fillId="0" borderId="25"/>
    <xf numFmtId="3" fontId="42" fillId="0" borderId="25"/>
    <xf numFmtId="3" fontId="41" fillId="0" borderId="25"/>
    <xf numFmtId="3" fontId="41" fillId="0" borderId="25"/>
    <xf numFmtId="0" fontId="96" fillId="21" borderId="0"/>
    <xf numFmtId="0" fontId="96" fillId="21" borderId="0"/>
    <xf numFmtId="0" fontId="97" fillId="21" borderId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0" fontId="96" fillId="21" borderId="0"/>
    <xf numFmtId="0" fontId="96" fillId="21" borderId="0"/>
    <xf numFmtId="0" fontId="96" fillId="21" borderId="0"/>
    <xf numFmtId="0" fontId="96" fillId="21" borderId="0"/>
    <xf numFmtId="206" fontId="78" fillId="0" borderId="0" applyFont="0" applyFill="0" applyBorder="0" applyAlignment="0" applyProtection="0"/>
    <xf numFmtId="0" fontId="96" fillId="18" borderId="0"/>
    <xf numFmtId="206" fontId="78" fillId="0" borderId="0" applyFont="0" applyFill="0" applyBorder="0" applyAlignment="0" applyProtection="0"/>
    <xf numFmtId="0" fontId="96" fillId="21" borderId="0"/>
    <xf numFmtId="0" fontId="96" fillId="21" borderId="0"/>
    <xf numFmtId="0" fontId="96" fillId="21" borderId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0" fontId="96" fillId="21" borderId="0"/>
    <xf numFmtId="206" fontId="78" fillId="0" borderId="0" applyFont="0" applyFill="0" applyBorder="0" applyAlignment="0" applyProtection="0"/>
    <xf numFmtId="0" fontId="96" fillId="21" borderId="0"/>
    <xf numFmtId="0" fontId="97" fillId="21" borderId="0"/>
    <xf numFmtId="0" fontId="96" fillId="21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0" fontId="79" fillId="21" borderId="0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40" fillId="0" borderId="3"/>
    <xf numFmtId="0" fontId="97" fillId="21" borderId="0"/>
    <xf numFmtId="0" fontId="96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7" fillId="18" borderId="0"/>
    <xf numFmtId="0" fontId="98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8" fillId="21" borderId="0"/>
    <xf numFmtId="0" fontId="97" fillId="18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8" fillId="21" borderId="0"/>
    <xf numFmtId="0" fontId="97" fillId="18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8" fillId="21" borderId="0"/>
    <xf numFmtId="0" fontId="97" fillId="18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8" fillId="21" borderId="0"/>
    <xf numFmtId="0" fontId="97" fillId="18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9" fillId="0" borderId="0" applyFont="0" applyFill="0" applyBorder="0" applyAlignment="0">
      <alignment horizontal="left"/>
    </xf>
    <xf numFmtId="0" fontId="96" fillId="21" borderId="0"/>
    <xf numFmtId="0" fontId="96" fillId="21" borderId="0"/>
    <xf numFmtId="206" fontId="78" fillId="0" borderId="0" applyFont="0" applyFill="0" applyBorder="0" applyAlignment="0" applyProtection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38" fillId="21" borderId="0"/>
    <xf numFmtId="0" fontId="38" fillId="21" borderId="0"/>
    <xf numFmtId="0" fontId="38" fillId="21" borderId="0"/>
    <xf numFmtId="0" fontId="38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7" fillId="21" borderId="0"/>
    <xf numFmtId="0" fontId="98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9" fillId="0" borderId="0" applyFont="0" applyFill="0" applyBorder="0" applyAlignment="0">
      <alignment horizontal="left"/>
    </xf>
    <xf numFmtId="0" fontId="99" fillId="0" borderId="0" applyFont="0" applyFill="0" applyBorder="0" applyAlignment="0">
      <alignment horizontal="left"/>
    </xf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206" fontId="78" fillId="0" borderId="0" applyFont="0" applyFill="0" applyBorder="0" applyAlignment="0" applyProtection="0"/>
    <xf numFmtId="0" fontId="99" fillId="0" borderId="0" applyFont="0" applyFill="0" applyBorder="0" applyAlignment="0">
      <alignment horizontal="left"/>
    </xf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9" fillId="0" borderId="0" applyFont="0" applyFill="0" applyBorder="0" applyAlignment="0">
      <alignment horizontal="left"/>
    </xf>
    <xf numFmtId="0" fontId="97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206" fontId="78" fillId="0" borderId="0" applyFont="0" applyFill="0" applyBorder="0" applyAlignment="0" applyProtection="0"/>
    <xf numFmtId="0" fontId="96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6" fillId="21" borderId="0"/>
    <xf numFmtId="0" fontId="96" fillId="18" borderId="0"/>
    <xf numFmtId="0" fontId="96" fillId="18" borderId="0"/>
    <xf numFmtId="0" fontId="96" fillId="21" borderId="0"/>
    <xf numFmtId="0" fontId="96" fillId="21" borderId="0"/>
    <xf numFmtId="0" fontId="97" fillId="21" borderId="0"/>
    <xf numFmtId="0" fontId="97" fillId="21" borderId="0"/>
    <xf numFmtId="206" fontId="78" fillId="0" borderId="0" applyFont="0" applyFill="0" applyBorder="0" applyAlignment="0" applyProtection="0"/>
    <xf numFmtId="0" fontId="96" fillId="21" borderId="0"/>
    <xf numFmtId="0" fontId="96" fillId="21" borderId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0" fontId="97" fillId="21" borderId="0"/>
    <xf numFmtId="0" fontId="96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0" fontId="96" fillId="21" borderId="0"/>
    <xf numFmtId="0" fontId="96" fillId="18" borderId="0"/>
    <xf numFmtId="0" fontId="96" fillId="21" borderId="0"/>
    <xf numFmtId="0" fontId="96" fillId="18" borderId="0"/>
    <xf numFmtId="0" fontId="97" fillId="21" borderId="0"/>
    <xf numFmtId="0" fontId="97" fillId="21" borderId="0"/>
    <xf numFmtId="0" fontId="96" fillId="21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7" fillId="21" borderId="0"/>
    <xf numFmtId="0" fontId="97" fillId="21" borderId="0"/>
    <xf numFmtId="206" fontId="78" fillId="0" borderId="0" applyFont="0" applyFill="0" applyBorder="0" applyAlignment="0" applyProtection="0"/>
    <xf numFmtId="0" fontId="97" fillId="21" borderId="0"/>
    <xf numFmtId="0" fontId="96" fillId="21" borderId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0" fontId="96" fillId="18" borderId="0"/>
    <xf numFmtId="0" fontId="96" fillId="18" borderId="0"/>
    <xf numFmtId="0" fontId="96" fillId="18" borderId="0"/>
    <xf numFmtId="0" fontId="97" fillId="21" borderId="0"/>
    <xf numFmtId="206" fontId="78" fillId="0" borderId="0" applyFont="0" applyFill="0" applyBorder="0" applyAlignment="0" applyProtection="0"/>
    <xf numFmtId="0" fontId="97" fillId="21" borderId="0"/>
    <xf numFmtId="0" fontId="96" fillId="21" borderId="0"/>
    <xf numFmtId="0" fontId="96" fillId="21" borderId="0"/>
    <xf numFmtId="0" fontId="96" fillId="21" borderId="0"/>
    <xf numFmtId="0" fontId="97" fillId="21" borderId="0"/>
    <xf numFmtId="0" fontId="97" fillId="21" borderId="0"/>
    <xf numFmtId="206" fontId="78" fillId="0" borderId="0" applyFont="0" applyFill="0" applyBorder="0" applyAlignment="0" applyProtection="0"/>
    <xf numFmtId="0" fontId="96" fillId="21" borderId="0"/>
    <xf numFmtId="0" fontId="96" fillId="21" borderId="0"/>
    <xf numFmtId="0" fontId="97" fillId="21" borderId="0"/>
    <xf numFmtId="0" fontId="96" fillId="21" borderId="0"/>
    <xf numFmtId="0" fontId="96" fillId="21" borderId="0"/>
    <xf numFmtId="0" fontId="96" fillId="21" borderId="0"/>
    <xf numFmtId="0" fontId="96" fillId="21" borderId="0"/>
    <xf numFmtId="206" fontId="78" fillId="0" borderId="0" applyFont="0" applyFill="0" applyBorder="0" applyAlignment="0" applyProtection="0"/>
    <xf numFmtId="206" fontId="78" fillId="0" borderId="0" applyFont="0" applyFill="0" applyBorder="0" applyAlignment="0" applyProtection="0"/>
    <xf numFmtId="0" fontId="97" fillId="21" borderId="0"/>
    <xf numFmtId="0" fontId="97" fillId="21" borderId="0"/>
    <xf numFmtId="0" fontId="99" fillId="0" borderId="0" applyFont="0" applyFill="0" applyBorder="0" applyAlignment="0">
      <alignment horizontal="left"/>
    </xf>
    <xf numFmtId="0" fontId="97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6" fillId="21" borderId="0"/>
    <xf numFmtId="0" fontId="97" fillId="21" borderId="0"/>
    <xf numFmtId="0" fontId="97" fillId="21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96" fillId="21" borderId="0"/>
    <xf numFmtId="0" fontId="99" fillId="0" borderId="0" applyFont="0" applyFill="0" applyBorder="0" applyAlignment="0">
      <alignment horizontal="left"/>
    </xf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96" fillId="21" borderId="0"/>
    <xf numFmtId="0" fontId="99" fillId="0" borderId="0" applyFont="0" applyFill="0" applyBorder="0" applyAlignment="0">
      <alignment horizontal="left"/>
    </xf>
    <xf numFmtId="0" fontId="99" fillId="0" borderId="0" applyFont="0" applyFill="0" applyBorder="0" applyAlignment="0">
      <alignment horizontal="left"/>
    </xf>
    <xf numFmtId="0" fontId="99" fillId="0" borderId="0" applyFont="0" applyFill="0" applyBorder="0" applyAlignment="0">
      <alignment horizontal="left"/>
    </xf>
    <xf numFmtId="0" fontId="96" fillId="18" borderId="0"/>
    <xf numFmtId="0" fontId="96" fillId="18" borderId="0"/>
    <xf numFmtId="0" fontId="96" fillId="18" borderId="0"/>
    <xf numFmtId="0" fontId="96" fillId="21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96" fillId="18" borderId="0"/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0" fontId="100" fillId="0" borderId="25" applyNumberFormat="0" applyFont="0" applyBorder="0">
      <alignment horizontal="left" indent="2"/>
    </xf>
    <xf numFmtId="9" fontId="78" fillId="0" borderId="0" applyFont="0" applyFill="0" applyBorder="0" applyAlignment="0" applyProtection="0"/>
    <xf numFmtId="9" fontId="90" fillId="0" borderId="0" applyFont="0" applyFill="0" applyBorder="0" applyAlignment="0" applyProtection="0"/>
    <xf numFmtId="49" fontId="101" fillId="0" borderId="26" applyNumberFormat="0" applyFont="0" applyAlignment="0">
      <alignment horizontal="center" vertical="center"/>
    </xf>
    <xf numFmtId="221" fontId="70" fillId="0" borderId="0" applyNumberFormat="0" applyFont="0" applyBorder="0" applyAlignment="0">
      <protection hidden="1"/>
    </xf>
    <xf numFmtId="0" fontId="102" fillId="0" borderId="9" applyNumberFormat="0" applyFont="0" applyFill="0" applyBorder="0" applyAlignment="0">
      <alignment horizontal="center"/>
    </xf>
    <xf numFmtId="0" fontId="49" fillId="0" borderId="0">
      <alignment wrapText="1"/>
    </xf>
    <xf numFmtId="0" fontId="103" fillId="0" borderId="0"/>
    <xf numFmtId="0" fontId="104" fillId="22" borderId="27" applyFont="0" applyFill="0" applyAlignment="0">
      <alignment vertical="center" wrapText="1"/>
    </xf>
    <xf numFmtId="0" fontId="105" fillId="0" borderId="0" applyAlignment="0"/>
    <xf numFmtId="9" fontId="106" fillId="0" borderId="0" applyBorder="0" applyAlignment="0" applyProtection="0"/>
    <xf numFmtId="0" fontId="107" fillId="21" borderId="0"/>
    <xf numFmtId="0" fontId="97" fillId="21" borderId="0"/>
    <xf numFmtId="0" fontId="107" fillId="18" borderId="0"/>
    <xf numFmtId="0" fontId="107" fillId="21" borderId="0"/>
    <xf numFmtId="0" fontId="97" fillId="21" borderId="0"/>
    <xf numFmtId="0" fontId="107" fillId="21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79" fillId="21" borderId="0"/>
    <xf numFmtId="0" fontId="97" fillId="21" borderId="0"/>
    <xf numFmtId="0" fontId="10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7" fillId="21" borderId="0"/>
    <xf numFmtId="0" fontId="98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38" fillId="21" borderId="0"/>
    <xf numFmtId="0" fontId="38" fillId="21" borderId="0"/>
    <xf numFmtId="0" fontId="38" fillId="21" borderId="0"/>
    <xf numFmtId="0" fontId="38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7" fillId="21" borderId="0"/>
    <xf numFmtId="0" fontId="98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107" fillId="21" borderId="0"/>
    <xf numFmtId="0" fontId="107" fillId="18" borderId="0"/>
    <xf numFmtId="0" fontId="107" fillId="18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18" borderId="0"/>
    <xf numFmtId="0" fontId="107" fillId="21" borderId="0"/>
    <xf numFmtId="0" fontId="107" fillId="18" borderId="0"/>
    <xf numFmtId="0" fontId="97" fillId="21" borderId="0"/>
    <xf numFmtId="0" fontId="97" fillId="21" borderId="0"/>
    <xf numFmtId="0" fontId="107" fillId="21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97" fillId="21" borderId="0"/>
    <xf numFmtId="0" fontId="97" fillId="21" borderId="0"/>
    <xf numFmtId="0" fontId="97" fillId="21" borderId="0"/>
    <xf numFmtId="0" fontId="107" fillId="18" borderId="0"/>
    <xf numFmtId="0" fontId="107" fillId="18" borderId="0"/>
    <xf numFmtId="0" fontId="107" fillId="18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107" fillId="21" borderId="0"/>
    <xf numFmtId="0" fontId="107" fillId="21" borderId="0"/>
    <xf numFmtId="0" fontId="97" fillId="21" borderId="0"/>
    <xf numFmtId="0" fontId="107" fillId="21" borderId="0"/>
    <xf numFmtId="0" fontId="107" fillId="21" borderId="0"/>
    <xf numFmtId="0" fontId="107" fillId="21" borderId="0"/>
    <xf numFmtId="0" fontId="10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07" fillId="21" borderId="0"/>
    <xf numFmtId="0" fontId="97" fillId="21" borderId="0"/>
    <xf numFmtId="0" fontId="97" fillId="21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7" fillId="21" borderId="0"/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7" fillId="21" borderId="0"/>
    <xf numFmtId="0" fontId="107" fillId="18" borderId="0"/>
    <xf numFmtId="0" fontId="107" fillId="18" borderId="0"/>
    <xf numFmtId="0" fontId="107" fillId="18" borderId="0"/>
    <xf numFmtId="0" fontId="107" fillId="21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7" fillId="18" borderId="0"/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100" fillId="0" borderId="25" applyNumberFormat="0" applyFont="0" applyBorder="0" applyAlignment="0">
      <alignment horizontal="center"/>
    </xf>
    <xf numFmtId="0" fontId="38" fillId="0" borderId="0"/>
    <xf numFmtId="0" fontId="38" fillId="0" borderId="0"/>
    <xf numFmtId="0" fontId="108" fillId="23" borderId="0" applyNumberFormat="0" applyBorder="0" applyAlignment="0" applyProtection="0"/>
    <xf numFmtId="0" fontId="108" fillId="23" borderId="0" applyNumberFormat="0" applyBorder="0" applyAlignment="0" applyProtection="0"/>
    <xf numFmtId="0" fontId="108" fillId="23" borderId="0" applyNumberFormat="0" applyBorder="0" applyAlignment="0" applyProtection="0"/>
    <xf numFmtId="0" fontId="1" fillId="3" borderId="0" applyNumberFormat="0" applyBorder="0" applyAlignment="0" applyProtection="0"/>
    <xf numFmtId="0" fontId="108" fillId="24" borderId="0" applyNumberFormat="0" applyBorder="0" applyAlignment="0" applyProtection="0"/>
    <xf numFmtId="0" fontId="108" fillId="24" borderId="0" applyNumberFormat="0" applyBorder="0" applyAlignment="0" applyProtection="0"/>
    <xf numFmtId="0" fontId="108" fillId="24" borderId="0" applyNumberFormat="0" applyBorder="0" applyAlignment="0" applyProtection="0"/>
    <xf numFmtId="0" fontId="1" fillId="5" borderId="0" applyNumberFormat="0" applyBorder="0" applyAlignment="0" applyProtection="0"/>
    <xf numFmtId="0" fontId="108" fillId="25" borderId="0" applyNumberFormat="0" applyBorder="0" applyAlignment="0" applyProtection="0"/>
    <xf numFmtId="0" fontId="108" fillId="25" borderId="0" applyNumberFormat="0" applyBorder="0" applyAlignment="0" applyProtection="0"/>
    <xf numFmtId="0" fontId="108" fillId="25" borderId="0" applyNumberFormat="0" applyBorder="0" applyAlignment="0" applyProtection="0"/>
    <xf numFmtId="0" fontId="1" fillId="7" borderId="0" applyNumberFormat="0" applyBorder="0" applyAlignment="0" applyProtection="0"/>
    <xf numFmtId="0" fontId="108" fillId="26" borderId="0" applyNumberFormat="0" applyBorder="0" applyAlignment="0" applyProtection="0"/>
    <xf numFmtId="0" fontId="108" fillId="26" borderId="0" applyNumberFormat="0" applyBorder="0" applyAlignment="0" applyProtection="0"/>
    <xf numFmtId="0" fontId="108" fillId="26" borderId="0" applyNumberFormat="0" applyBorder="0" applyAlignment="0" applyProtection="0"/>
    <xf numFmtId="0" fontId="1" fillId="9" borderId="0" applyNumberFormat="0" applyBorder="0" applyAlignment="0" applyProtection="0"/>
    <xf numFmtId="0" fontId="108" fillId="27" borderId="0" applyNumberFormat="0" applyBorder="0" applyAlignment="0" applyProtection="0"/>
    <xf numFmtId="0" fontId="108" fillId="27" borderId="0" applyNumberFormat="0" applyBorder="0" applyAlignment="0" applyProtection="0"/>
    <xf numFmtId="0" fontId="108" fillId="27" borderId="0" applyNumberFormat="0" applyBorder="0" applyAlignment="0" applyProtection="0"/>
    <xf numFmtId="0" fontId="1" fillId="11" borderId="0" applyNumberFormat="0" applyBorder="0" applyAlignment="0" applyProtection="0"/>
    <xf numFmtId="0" fontId="108" fillId="19" borderId="0" applyNumberFormat="0" applyBorder="0" applyAlignment="0" applyProtection="0"/>
    <xf numFmtId="0" fontId="108" fillId="19" borderId="0" applyNumberFormat="0" applyBorder="0" applyAlignment="0" applyProtection="0"/>
    <xf numFmtId="0" fontId="108" fillId="19" borderId="0" applyNumberFormat="0" applyBorder="0" applyAlignment="0" applyProtection="0"/>
    <xf numFmtId="0" fontId="1" fillId="13" borderId="0" applyNumberFormat="0" applyBorder="0" applyAlignment="0" applyProtection="0"/>
    <xf numFmtId="0" fontId="108" fillId="23" borderId="0" applyNumberFormat="0" applyBorder="0" applyAlignment="0" applyProtection="0"/>
    <xf numFmtId="0" fontId="108" fillId="28" borderId="0" applyNumberFormat="0" applyBorder="0" applyAlignment="0" applyProtection="0"/>
    <xf numFmtId="0" fontId="108" fillId="23" borderId="0" applyNumberFormat="0" applyBorder="0" applyAlignment="0" applyProtection="0"/>
    <xf numFmtId="0" fontId="108" fillId="23" borderId="0" applyNumberFormat="0" applyBorder="0" applyAlignment="0" applyProtection="0"/>
    <xf numFmtId="0" fontId="108" fillId="24" borderId="0" applyNumberFormat="0" applyBorder="0" applyAlignment="0" applyProtection="0"/>
    <xf numFmtId="0" fontId="108" fillId="29" borderId="0" applyNumberFormat="0" applyBorder="0" applyAlignment="0" applyProtection="0"/>
    <xf numFmtId="0" fontId="108" fillId="24" borderId="0" applyNumberFormat="0" applyBorder="0" applyAlignment="0" applyProtection="0"/>
    <xf numFmtId="0" fontId="108" fillId="24" borderId="0" applyNumberFormat="0" applyBorder="0" applyAlignment="0" applyProtection="0"/>
    <xf numFmtId="0" fontId="108" fillId="25" borderId="0" applyNumberFormat="0" applyBorder="0" applyAlignment="0" applyProtection="0"/>
    <xf numFmtId="0" fontId="108" fillId="30" borderId="0" applyNumberFormat="0" applyBorder="0" applyAlignment="0" applyProtection="0"/>
    <xf numFmtId="0" fontId="108" fillId="25" borderId="0" applyNumberFormat="0" applyBorder="0" applyAlignment="0" applyProtection="0"/>
    <xf numFmtId="0" fontId="108" fillId="25" borderId="0" applyNumberFormat="0" applyBorder="0" applyAlignment="0" applyProtection="0"/>
    <xf numFmtId="0" fontId="108" fillId="26" borderId="0" applyNumberFormat="0" applyBorder="0" applyAlignment="0" applyProtection="0"/>
    <xf numFmtId="0" fontId="108" fillId="31" borderId="0" applyNumberFormat="0" applyBorder="0" applyAlignment="0" applyProtection="0"/>
    <xf numFmtId="0" fontId="108" fillId="26" borderId="0" applyNumberFormat="0" applyBorder="0" applyAlignment="0" applyProtection="0"/>
    <xf numFmtId="0" fontId="108" fillId="26" borderId="0" applyNumberFormat="0" applyBorder="0" applyAlignment="0" applyProtection="0"/>
    <xf numFmtId="0" fontId="108" fillId="27" borderId="0" applyNumberFormat="0" applyBorder="0" applyAlignment="0" applyProtection="0"/>
    <xf numFmtId="0" fontId="108" fillId="32" borderId="0" applyNumberFormat="0" applyBorder="0" applyAlignment="0" applyProtection="0"/>
    <xf numFmtId="0" fontId="108" fillId="27" borderId="0" applyNumberFormat="0" applyBorder="0" applyAlignment="0" applyProtection="0"/>
    <xf numFmtId="0" fontId="108" fillId="27" borderId="0" applyNumberFormat="0" applyBorder="0" applyAlignment="0" applyProtection="0"/>
    <xf numFmtId="0" fontId="108" fillId="19" borderId="0" applyNumberFormat="0" applyBorder="0" applyAlignment="0" applyProtection="0"/>
    <xf numFmtId="0" fontId="108" fillId="20" borderId="0" applyNumberFormat="0" applyBorder="0" applyAlignment="0" applyProtection="0"/>
    <xf numFmtId="0" fontId="108" fillId="19" borderId="0" applyNumberFormat="0" applyBorder="0" applyAlignment="0" applyProtection="0"/>
    <xf numFmtId="0" fontId="108" fillId="19" borderId="0" applyNumberFormat="0" applyBorder="0" applyAlignment="0" applyProtection="0"/>
    <xf numFmtId="0" fontId="109" fillId="23" borderId="0" applyNumberFormat="0" applyBorder="0" applyAlignment="0" applyProtection="0"/>
    <xf numFmtId="0" fontId="108" fillId="28" borderId="0" applyNumberFormat="0" applyBorder="0" applyAlignment="0" applyProtection="0"/>
    <xf numFmtId="0" fontId="108" fillId="23" borderId="0" applyNumberFormat="0" applyBorder="0" applyAlignment="0" applyProtection="0"/>
    <xf numFmtId="0" fontId="108" fillId="23" borderId="0" applyNumberFormat="0" applyBorder="0" applyAlignment="0" applyProtection="0"/>
    <xf numFmtId="0" fontId="109" fillId="24" borderId="0" applyNumberFormat="0" applyBorder="0" applyAlignment="0" applyProtection="0"/>
    <xf numFmtId="0" fontId="108" fillId="29" borderId="0" applyNumberFormat="0" applyBorder="0" applyAlignment="0" applyProtection="0"/>
    <xf numFmtId="0" fontId="108" fillId="24" borderId="0" applyNumberFormat="0" applyBorder="0" applyAlignment="0" applyProtection="0"/>
    <xf numFmtId="0" fontId="108" fillId="24" borderId="0" applyNumberFormat="0" applyBorder="0" applyAlignment="0" applyProtection="0"/>
    <xf numFmtId="0" fontId="109" fillId="25" borderId="0" applyNumberFormat="0" applyBorder="0" applyAlignment="0" applyProtection="0"/>
    <xf numFmtId="0" fontId="108" fillId="30" borderId="0" applyNumberFormat="0" applyBorder="0" applyAlignment="0" applyProtection="0"/>
    <xf numFmtId="0" fontId="108" fillId="25" borderId="0" applyNumberFormat="0" applyBorder="0" applyAlignment="0" applyProtection="0"/>
    <xf numFmtId="0" fontId="108" fillId="25" borderId="0" applyNumberFormat="0" applyBorder="0" applyAlignment="0" applyProtection="0"/>
    <xf numFmtId="0" fontId="109" fillId="26" borderId="0" applyNumberFormat="0" applyBorder="0" applyAlignment="0" applyProtection="0"/>
    <xf numFmtId="0" fontId="108" fillId="31" borderId="0" applyNumberFormat="0" applyBorder="0" applyAlignment="0" applyProtection="0"/>
    <xf numFmtId="0" fontId="108" fillId="26" borderId="0" applyNumberFormat="0" applyBorder="0" applyAlignment="0" applyProtection="0"/>
    <xf numFmtId="0" fontId="108" fillId="26" borderId="0" applyNumberFormat="0" applyBorder="0" applyAlignment="0" applyProtection="0"/>
    <xf numFmtId="0" fontId="109" fillId="27" borderId="0" applyNumberFormat="0" applyBorder="0" applyAlignment="0" applyProtection="0"/>
    <xf numFmtId="0" fontId="108" fillId="32" borderId="0" applyNumberFormat="0" applyBorder="0" applyAlignment="0" applyProtection="0"/>
    <xf numFmtId="0" fontId="108" fillId="27" borderId="0" applyNumberFormat="0" applyBorder="0" applyAlignment="0" applyProtection="0"/>
    <xf numFmtId="0" fontId="108" fillId="27" borderId="0" applyNumberFormat="0" applyBorder="0" applyAlignment="0" applyProtection="0"/>
    <xf numFmtId="0" fontId="109" fillId="19" borderId="0" applyNumberFormat="0" applyBorder="0" applyAlignment="0" applyProtection="0"/>
    <xf numFmtId="0" fontId="108" fillId="20" borderId="0" applyNumberFormat="0" applyBorder="0" applyAlignment="0" applyProtection="0"/>
    <xf numFmtId="0" fontId="108" fillId="19" borderId="0" applyNumberFormat="0" applyBorder="0" applyAlignment="0" applyProtection="0"/>
    <xf numFmtId="0" fontId="108" fillId="19" borderId="0" applyNumberFormat="0" applyBorder="0" applyAlignment="0" applyProtection="0"/>
    <xf numFmtId="0" fontId="36" fillId="0" borderId="0"/>
    <xf numFmtId="0" fontId="110" fillId="21" borderId="0"/>
    <xf numFmtId="0" fontId="97" fillId="21" borderId="0"/>
    <xf numFmtId="0" fontId="110" fillId="18" borderId="0"/>
    <xf numFmtId="0" fontId="110" fillId="21" borderId="0"/>
    <xf numFmtId="0" fontId="97" fillId="21" borderId="0"/>
    <xf numFmtId="0" fontId="110" fillId="21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79" fillId="21" borderId="0"/>
    <xf numFmtId="0" fontId="97" fillId="21" borderId="0"/>
    <xf numFmtId="0" fontId="110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7" fillId="21" borderId="0"/>
    <xf numFmtId="0" fontId="98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38" fillId="21" borderId="0"/>
    <xf numFmtId="0" fontId="38" fillId="21" borderId="0"/>
    <xf numFmtId="0" fontId="38" fillId="21" borderId="0"/>
    <xf numFmtId="0" fontId="38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7" fillId="21" borderId="0"/>
    <xf numFmtId="0" fontId="98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21" borderId="0"/>
    <xf numFmtId="0" fontId="98" fillId="21" borderId="0"/>
    <xf numFmtId="0" fontId="98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97" fillId="21" borderId="0"/>
    <xf numFmtId="0" fontId="97" fillId="18" borderId="0"/>
    <xf numFmtId="0" fontId="97" fillId="21" borderId="0"/>
    <xf numFmtId="0" fontId="97" fillId="21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18" borderId="0"/>
    <xf numFmtId="0" fontId="97" fillId="21" borderId="0"/>
    <xf numFmtId="0" fontId="97" fillId="18" borderId="0"/>
    <xf numFmtId="0" fontId="97" fillId="18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110" fillId="21" borderId="0"/>
    <xf numFmtId="0" fontId="110" fillId="18" borderId="0"/>
    <xf numFmtId="0" fontId="110" fillId="18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18" borderId="0"/>
    <xf numFmtId="0" fontId="110" fillId="21" borderId="0"/>
    <xf numFmtId="0" fontId="110" fillId="18" borderId="0"/>
    <xf numFmtId="0" fontId="97" fillId="21" borderId="0"/>
    <xf numFmtId="0" fontId="97" fillId="21" borderId="0"/>
    <xf numFmtId="0" fontId="110" fillId="21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97" fillId="21" borderId="0"/>
    <xf numFmtId="0" fontId="97" fillId="21" borderId="0"/>
    <xf numFmtId="0" fontId="97" fillId="21" borderId="0"/>
    <xf numFmtId="0" fontId="110" fillId="18" borderId="0"/>
    <xf numFmtId="0" fontId="110" fillId="18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110" fillId="21" borderId="0"/>
    <xf numFmtId="0" fontId="110" fillId="21" borderId="0"/>
    <xf numFmtId="0" fontId="97" fillId="21" borderId="0"/>
    <xf numFmtId="0" fontId="110" fillId="21" borderId="0"/>
    <xf numFmtId="0" fontId="110" fillId="21" borderId="0"/>
    <xf numFmtId="0" fontId="110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97" fillId="21" borderId="0"/>
    <xf numFmtId="0" fontId="110" fillId="21" borderId="0"/>
    <xf numFmtId="0" fontId="97" fillId="21" borderId="0"/>
    <xf numFmtId="0" fontId="97" fillId="21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21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0" fillId="18" borderId="0"/>
    <xf numFmtId="0" fontId="111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79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8" fillId="0" borderId="0">
      <alignment wrapText="1"/>
    </xf>
    <xf numFmtId="0" fontId="98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vertical="top" wrapText="1"/>
    </xf>
    <xf numFmtId="0" fontId="111" fillId="0" borderId="0">
      <alignment vertical="top" wrapText="1"/>
    </xf>
    <xf numFmtId="0" fontId="111" fillId="0" borderId="0">
      <alignment vertical="top" wrapText="1"/>
    </xf>
    <xf numFmtId="0" fontId="111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vertical="top" wrapText="1"/>
    </xf>
    <xf numFmtId="0" fontId="111" fillId="0" borderId="0">
      <alignment vertical="top" wrapText="1"/>
    </xf>
    <xf numFmtId="0" fontId="111" fillId="0" borderId="0">
      <alignment vertical="top"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11" fillId="0" borderId="0">
      <alignment wrapText="1"/>
    </xf>
    <xf numFmtId="0" fontId="97" fillId="0" borderId="0">
      <alignment wrapText="1"/>
    </xf>
    <xf numFmtId="0" fontId="97" fillId="0" borderId="0">
      <alignment wrapText="1"/>
    </xf>
    <xf numFmtId="0" fontId="108" fillId="33" borderId="0" applyNumberFormat="0" applyBorder="0" applyAlignment="0" applyProtection="0"/>
    <xf numFmtId="0" fontId="108" fillId="33" borderId="0" applyNumberFormat="0" applyBorder="0" applyAlignment="0" applyProtection="0"/>
    <xf numFmtId="0" fontId="108" fillId="33" borderId="0" applyNumberFormat="0" applyBorder="0" applyAlignment="0" applyProtection="0"/>
    <xf numFmtId="0" fontId="1" fillId="4" borderId="0" applyNumberFormat="0" applyBorder="0" applyAlignment="0" applyProtection="0"/>
    <xf numFmtId="0" fontId="108" fillId="34" borderId="0" applyNumberFormat="0" applyBorder="0" applyAlignment="0" applyProtection="0"/>
    <xf numFmtId="0" fontId="108" fillId="34" borderId="0" applyNumberFormat="0" applyBorder="0" applyAlignment="0" applyProtection="0"/>
    <xf numFmtId="0" fontId="108" fillId="34" borderId="0" applyNumberFormat="0" applyBorder="0" applyAlignment="0" applyProtection="0"/>
    <xf numFmtId="0" fontId="1" fillId="6" borderId="0" applyNumberFormat="0" applyBorder="0" applyAlignment="0" applyProtection="0"/>
    <xf numFmtId="0" fontId="108" fillId="35" borderId="0" applyNumberFormat="0" applyBorder="0" applyAlignment="0" applyProtection="0"/>
    <xf numFmtId="0" fontId="108" fillId="35" borderId="0" applyNumberFormat="0" applyBorder="0" applyAlignment="0" applyProtection="0"/>
    <xf numFmtId="0" fontId="108" fillId="35" borderId="0" applyNumberFormat="0" applyBorder="0" applyAlignment="0" applyProtection="0"/>
    <xf numFmtId="0" fontId="1" fillId="8" borderId="0" applyNumberFormat="0" applyBorder="0" applyAlignment="0" applyProtection="0"/>
    <xf numFmtId="0" fontId="108" fillId="26" borderId="0" applyNumberFormat="0" applyBorder="0" applyAlignment="0" applyProtection="0"/>
    <xf numFmtId="0" fontId="108" fillId="26" borderId="0" applyNumberFormat="0" applyBorder="0" applyAlignment="0" applyProtection="0"/>
    <xf numFmtId="0" fontId="108" fillId="26" borderId="0" applyNumberFormat="0" applyBorder="0" applyAlignment="0" applyProtection="0"/>
    <xf numFmtId="0" fontId="1" fillId="10" borderId="0" applyNumberFormat="0" applyBorder="0" applyAlignment="0" applyProtection="0"/>
    <xf numFmtId="0" fontId="108" fillId="33" borderId="0" applyNumberFormat="0" applyBorder="0" applyAlignment="0" applyProtection="0"/>
    <xf numFmtId="0" fontId="108" fillId="33" borderId="0" applyNumberFormat="0" applyBorder="0" applyAlignment="0" applyProtection="0"/>
    <xf numFmtId="0" fontId="108" fillId="33" borderId="0" applyNumberFormat="0" applyBorder="0" applyAlignment="0" applyProtection="0"/>
    <xf numFmtId="0" fontId="1" fillId="12" borderId="0" applyNumberFormat="0" applyBorder="0" applyAlignment="0" applyProtection="0"/>
    <xf numFmtId="0" fontId="108" fillId="36" borderId="0" applyNumberFormat="0" applyBorder="0" applyAlignment="0" applyProtection="0"/>
    <xf numFmtId="0" fontId="108" fillId="36" borderId="0" applyNumberFormat="0" applyBorder="0" applyAlignment="0" applyProtection="0"/>
    <xf numFmtId="0" fontId="108" fillId="36" borderId="0" applyNumberFormat="0" applyBorder="0" applyAlignment="0" applyProtection="0"/>
    <xf numFmtId="0" fontId="1" fillId="14" borderId="0" applyNumberFormat="0" applyBorder="0" applyAlignment="0" applyProtection="0"/>
    <xf numFmtId="0" fontId="108" fillId="33" borderId="0" applyNumberFormat="0" applyBorder="0" applyAlignment="0" applyProtection="0"/>
    <xf numFmtId="0" fontId="108" fillId="37" borderId="0" applyNumberFormat="0" applyBorder="0" applyAlignment="0" applyProtection="0"/>
    <xf numFmtId="0" fontId="108" fillId="33" borderId="0" applyNumberFormat="0" applyBorder="0" applyAlignment="0" applyProtection="0"/>
    <xf numFmtId="0" fontId="108" fillId="33" borderId="0" applyNumberFormat="0" applyBorder="0" applyAlignment="0" applyProtection="0"/>
    <xf numFmtId="0" fontId="108" fillId="34" borderId="0" applyNumberFormat="0" applyBorder="0" applyAlignment="0" applyProtection="0"/>
    <xf numFmtId="0" fontId="108" fillId="38" borderId="0" applyNumberFormat="0" applyBorder="0" applyAlignment="0" applyProtection="0"/>
    <xf numFmtId="0" fontId="108" fillId="34" borderId="0" applyNumberFormat="0" applyBorder="0" applyAlignment="0" applyProtection="0"/>
    <xf numFmtId="0" fontId="108" fillId="34" borderId="0" applyNumberFormat="0" applyBorder="0" applyAlignment="0" applyProtection="0"/>
    <xf numFmtId="0" fontId="108" fillId="35" borderId="0" applyNumberFormat="0" applyBorder="0" applyAlignment="0" applyProtection="0"/>
    <xf numFmtId="0" fontId="108" fillId="39" borderId="0" applyNumberFormat="0" applyBorder="0" applyAlignment="0" applyProtection="0"/>
    <xf numFmtId="0" fontId="108" fillId="35" borderId="0" applyNumberFormat="0" applyBorder="0" applyAlignment="0" applyProtection="0"/>
    <xf numFmtId="0" fontId="108" fillId="35" borderId="0" applyNumberFormat="0" applyBorder="0" applyAlignment="0" applyProtection="0"/>
    <xf numFmtId="0" fontId="108" fillId="26" borderId="0" applyNumberFormat="0" applyBorder="0" applyAlignment="0" applyProtection="0"/>
    <xf numFmtId="0" fontId="108" fillId="31" borderId="0" applyNumberFormat="0" applyBorder="0" applyAlignment="0" applyProtection="0"/>
    <xf numFmtId="0" fontId="108" fillId="26" borderId="0" applyNumberFormat="0" applyBorder="0" applyAlignment="0" applyProtection="0"/>
    <xf numFmtId="0" fontId="108" fillId="26" borderId="0" applyNumberFormat="0" applyBorder="0" applyAlignment="0" applyProtection="0"/>
    <xf numFmtId="0" fontId="108" fillId="33" borderId="0" applyNumberFormat="0" applyBorder="0" applyAlignment="0" applyProtection="0"/>
    <xf numFmtId="0" fontId="108" fillId="37" borderId="0" applyNumberFormat="0" applyBorder="0" applyAlignment="0" applyProtection="0"/>
    <xf numFmtId="0" fontId="108" fillId="33" borderId="0" applyNumberFormat="0" applyBorder="0" applyAlignment="0" applyProtection="0"/>
    <xf numFmtId="0" fontId="108" fillId="33" borderId="0" applyNumberFormat="0" applyBorder="0" applyAlignment="0" applyProtection="0"/>
    <xf numFmtId="0" fontId="108" fillId="36" borderId="0" applyNumberFormat="0" applyBorder="0" applyAlignment="0" applyProtection="0"/>
    <xf numFmtId="0" fontId="108" fillId="40" borderId="0" applyNumberFormat="0" applyBorder="0" applyAlignment="0" applyProtection="0"/>
    <xf numFmtId="0" fontId="108" fillId="36" borderId="0" applyNumberFormat="0" applyBorder="0" applyAlignment="0" applyProtection="0"/>
    <xf numFmtId="0" fontId="108" fillId="36" borderId="0" applyNumberFormat="0" applyBorder="0" applyAlignment="0" applyProtection="0"/>
    <xf numFmtId="0" fontId="109" fillId="33" borderId="0" applyNumberFormat="0" applyBorder="0" applyAlignment="0" applyProtection="0"/>
    <xf numFmtId="0" fontId="108" fillId="37" borderId="0" applyNumberFormat="0" applyBorder="0" applyAlignment="0" applyProtection="0"/>
    <xf numFmtId="0" fontId="108" fillId="33" borderId="0" applyNumberFormat="0" applyBorder="0" applyAlignment="0" applyProtection="0"/>
    <xf numFmtId="0" fontId="108" fillId="33" borderId="0" applyNumberFormat="0" applyBorder="0" applyAlignment="0" applyProtection="0"/>
    <xf numFmtId="0" fontId="109" fillId="34" borderId="0" applyNumberFormat="0" applyBorder="0" applyAlignment="0" applyProtection="0"/>
    <xf numFmtId="0" fontId="108" fillId="38" borderId="0" applyNumberFormat="0" applyBorder="0" applyAlignment="0" applyProtection="0"/>
    <xf numFmtId="0" fontId="108" fillId="34" borderId="0" applyNumberFormat="0" applyBorder="0" applyAlignment="0" applyProtection="0"/>
    <xf numFmtId="0" fontId="108" fillId="34" borderId="0" applyNumberFormat="0" applyBorder="0" applyAlignment="0" applyProtection="0"/>
    <xf numFmtId="0" fontId="109" fillId="35" borderId="0" applyNumberFormat="0" applyBorder="0" applyAlignment="0" applyProtection="0"/>
    <xf numFmtId="0" fontId="108" fillId="39" borderId="0" applyNumberFormat="0" applyBorder="0" applyAlignment="0" applyProtection="0"/>
    <xf numFmtId="0" fontId="108" fillId="35" borderId="0" applyNumberFormat="0" applyBorder="0" applyAlignment="0" applyProtection="0"/>
    <xf numFmtId="0" fontId="108" fillId="35" borderId="0" applyNumberFormat="0" applyBorder="0" applyAlignment="0" applyProtection="0"/>
    <xf numFmtId="0" fontId="109" fillId="26" borderId="0" applyNumberFormat="0" applyBorder="0" applyAlignment="0" applyProtection="0"/>
    <xf numFmtId="0" fontId="108" fillId="31" borderId="0" applyNumberFormat="0" applyBorder="0" applyAlignment="0" applyProtection="0"/>
    <xf numFmtId="0" fontId="108" fillId="26" borderId="0" applyNumberFormat="0" applyBorder="0" applyAlignment="0" applyProtection="0"/>
    <xf numFmtId="0" fontId="108" fillId="26" borderId="0" applyNumberFormat="0" applyBorder="0" applyAlignment="0" applyProtection="0"/>
    <xf numFmtId="0" fontId="109" fillId="33" borderId="0" applyNumberFormat="0" applyBorder="0" applyAlignment="0" applyProtection="0"/>
    <xf numFmtId="0" fontId="108" fillId="37" borderId="0" applyNumberFormat="0" applyBorder="0" applyAlignment="0" applyProtection="0"/>
    <xf numFmtId="0" fontId="108" fillId="33" borderId="0" applyNumberFormat="0" applyBorder="0" applyAlignment="0" applyProtection="0"/>
    <xf numFmtId="0" fontId="108" fillId="33" borderId="0" applyNumberFormat="0" applyBorder="0" applyAlignment="0" applyProtection="0"/>
    <xf numFmtId="0" fontId="109" fillId="36" borderId="0" applyNumberFormat="0" applyBorder="0" applyAlignment="0" applyProtection="0"/>
    <xf numFmtId="0" fontId="108" fillId="40" borderId="0" applyNumberFormat="0" applyBorder="0" applyAlignment="0" applyProtection="0"/>
    <xf numFmtId="0" fontId="108" fillId="36" borderId="0" applyNumberFormat="0" applyBorder="0" applyAlignment="0" applyProtection="0"/>
    <xf numFmtId="0" fontId="108" fillId="36" borderId="0" applyNumberFormat="0" applyBorder="0" applyAlignment="0" applyProtection="0"/>
    <xf numFmtId="171" fontId="112" fillId="0" borderId="6" applyNumberFormat="0" applyFont="0" applyBorder="0" applyAlignment="0">
      <alignment horizontal="center" vertical="center"/>
    </xf>
    <xf numFmtId="0" fontId="3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8" fillId="0" borderId="0"/>
    <xf numFmtId="0" fontId="38" fillId="0" borderId="0"/>
    <xf numFmtId="0" fontId="3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13" fillId="0" borderId="0"/>
    <xf numFmtId="0" fontId="11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13" fillId="0" borderId="0"/>
    <xf numFmtId="0" fontId="47" fillId="0" borderId="0"/>
    <xf numFmtId="0" fontId="11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13" fillId="0" borderId="0"/>
    <xf numFmtId="0" fontId="11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8" fillId="0" borderId="0"/>
    <xf numFmtId="0" fontId="38" fillId="0" borderId="0"/>
    <xf numFmtId="0" fontId="38" fillId="0" borderId="0"/>
    <xf numFmtId="0" fontId="47" fillId="0" borderId="0"/>
    <xf numFmtId="0" fontId="38" fillId="0" borderId="0"/>
    <xf numFmtId="0" fontId="38" fillId="0" borderId="0"/>
    <xf numFmtId="0" fontId="3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8" fillId="0" borderId="0"/>
    <xf numFmtId="0" fontId="114" fillId="41" borderId="0" applyNumberFormat="0" applyBorder="0" applyAlignment="0" applyProtection="0"/>
    <xf numFmtId="0" fontId="114" fillId="41" borderId="0" applyNumberFormat="0" applyBorder="0" applyAlignment="0" applyProtection="0"/>
    <xf numFmtId="0" fontId="114" fillId="41" borderId="0" applyNumberFormat="0" applyBorder="0" applyAlignment="0" applyProtection="0"/>
    <xf numFmtId="0" fontId="114" fillId="34" borderId="0" applyNumberFormat="0" applyBorder="0" applyAlignment="0" applyProtection="0"/>
    <xf numFmtId="0" fontId="114" fillId="34" borderId="0" applyNumberFormat="0" applyBorder="0" applyAlignment="0" applyProtection="0"/>
    <xf numFmtId="0" fontId="114" fillId="34" borderId="0" applyNumberFormat="0" applyBorder="0" applyAlignment="0" applyProtection="0"/>
    <xf numFmtId="0" fontId="114" fillId="35" borderId="0" applyNumberFormat="0" applyBorder="0" applyAlignment="0" applyProtection="0"/>
    <xf numFmtId="0" fontId="114" fillId="35" borderId="0" applyNumberFormat="0" applyBorder="0" applyAlignment="0" applyProtection="0"/>
    <xf numFmtId="0" fontId="114" fillId="35" borderId="0" applyNumberFormat="0" applyBorder="0" applyAlignment="0" applyProtection="0"/>
    <xf numFmtId="0" fontId="114" fillId="42" borderId="0" applyNumberFormat="0" applyBorder="0" applyAlignment="0" applyProtection="0"/>
    <xf numFmtId="0" fontId="114" fillId="42" borderId="0" applyNumberFormat="0" applyBorder="0" applyAlignment="0" applyProtection="0"/>
    <xf numFmtId="0" fontId="114" fillId="42" borderId="0" applyNumberFormat="0" applyBorder="0" applyAlignment="0" applyProtection="0"/>
    <xf numFmtId="0" fontId="114" fillId="43" borderId="0" applyNumberFormat="0" applyBorder="0" applyAlignment="0" applyProtection="0"/>
    <xf numFmtId="0" fontId="114" fillId="43" borderId="0" applyNumberFormat="0" applyBorder="0" applyAlignment="0" applyProtection="0"/>
    <xf numFmtId="0" fontId="114" fillId="43" borderId="0" applyNumberFormat="0" applyBorder="0" applyAlignment="0" applyProtection="0"/>
    <xf numFmtId="0" fontId="114" fillId="44" borderId="0" applyNumberFormat="0" applyBorder="0" applyAlignment="0" applyProtection="0"/>
    <xf numFmtId="0" fontId="114" fillId="44" borderId="0" applyNumberFormat="0" applyBorder="0" applyAlignment="0" applyProtection="0"/>
    <xf numFmtId="0" fontId="114" fillId="44" borderId="0" applyNumberFormat="0" applyBorder="0" applyAlignment="0" applyProtection="0"/>
    <xf numFmtId="0" fontId="114" fillId="41" borderId="0" applyNumberFormat="0" applyBorder="0" applyAlignment="0" applyProtection="0"/>
    <xf numFmtId="0" fontId="114" fillId="45" borderId="0" applyNumberFormat="0" applyBorder="0" applyAlignment="0" applyProtection="0"/>
    <xf numFmtId="0" fontId="114" fillId="34" borderId="0" applyNumberFormat="0" applyBorder="0" applyAlignment="0" applyProtection="0"/>
    <xf numFmtId="0" fontId="114" fillId="38" borderId="0" applyNumberFormat="0" applyBorder="0" applyAlignment="0" applyProtection="0"/>
    <xf numFmtId="0" fontId="114" fillId="35" borderId="0" applyNumberFormat="0" applyBorder="0" applyAlignment="0" applyProtection="0"/>
    <xf numFmtId="0" fontId="114" fillId="39" borderId="0" applyNumberFormat="0" applyBorder="0" applyAlignment="0" applyProtection="0"/>
    <xf numFmtId="0" fontId="114" fillId="42" borderId="0" applyNumberFormat="0" applyBorder="0" applyAlignment="0" applyProtection="0"/>
    <xf numFmtId="0" fontId="114" fillId="46" borderId="0" applyNumberFormat="0" applyBorder="0" applyAlignment="0" applyProtection="0"/>
    <xf numFmtId="0" fontId="114" fillId="43" borderId="0" applyNumberFormat="0" applyBorder="0" applyAlignment="0" applyProtection="0"/>
    <xf numFmtId="0" fontId="114" fillId="47" borderId="0" applyNumberFormat="0" applyBorder="0" applyAlignment="0" applyProtection="0"/>
    <xf numFmtId="0" fontId="114" fillId="44" borderId="0" applyNumberFormat="0" applyBorder="0" applyAlignment="0" applyProtection="0"/>
    <xf numFmtId="0" fontId="114" fillId="48" borderId="0" applyNumberFormat="0" applyBorder="0" applyAlignment="0" applyProtection="0"/>
    <xf numFmtId="0" fontId="115" fillId="41" borderId="0" applyNumberFormat="0" applyBorder="0" applyAlignment="0" applyProtection="0"/>
    <xf numFmtId="0" fontId="114" fillId="45" borderId="0" applyNumberFormat="0" applyBorder="0" applyAlignment="0" applyProtection="0"/>
    <xf numFmtId="0" fontId="115" fillId="34" borderId="0" applyNumberFormat="0" applyBorder="0" applyAlignment="0" applyProtection="0"/>
    <xf numFmtId="0" fontId="114" fillId="38" borderId="0" applyNumberFormat="0" applyBorder="0" applyAlignment="0" applyProtection="0"/>
    <xf numFmtId="0" fontId="115" fillId="35" borderId="0" applyNumberFormat="0" applyBorder="0" applyAlignment="0" applyProtection="0"/>
    <xf numFmtId="0" fontId="114" fillId="39" borderId="0" applyNumberFormat="0" applyBorder="0" applyAlignment="0" applyProtection="0"/>
    <xf numFmtId="0" fontId="115" fillId="42" borderId="0" applyNumberFormat="0" applyBorder="0" applyAlignment="0" applyProtection="0"/>
    <xf numFmtId="0" fontId="114" fillId="46" borderId="0" applyNumberFormat="0" applyBorder="0" applyAlignment="0" applyProtection="0"/>
    <xf numFmtId="0" fontId="115" fillId="43" borderId="0" applyNumberFormat="0" applyBorder="0" applyAlignment="0" applyProtection="0"/>
    <xf numFmtId="0" fontId="114" fillId="47" borderId="0" applyNumberFormat="0" applyBorder="0" applyAlignment="0" applyProtection="0"/>
    <xf numFmtId="0" fontId="115" fillId="44" borderId="0" applyNumberFormat="0" applyBorder="0" applyAlignment="0" applyProtection="0"/>
    <xf numFmtId="0" fontId="114" fillId="48" borderId="0" applyNumberFormat="0" applyBorder="0" applyAlignment="0" applyProtection="0"/>
    <xf numFmtId="0" fontId="116" fillId="0" borderId="0"/>
    <xf numFmtId="0" fontId="116" fillId="0" borderId="0"/>
    <xf numFmtId="0" fontId="117" fillId="0" borderId="0"/>
    <xf numFmtId="179" fontId="118" fillId="0" borderId="0" applyFont="0" applyFill="0" applyBorder="0" applyAlignment="0" applyProtection="0"/>
    <xf numFmtId="0" fontId="119" fillId="0" borderId="0" applyFont="0" applyFill="0" applyBorder="0" applyAlignment="0" applyProtection="0"/>
    <xf numFmtId="179" fontId="120" fillId="0" borderId="0" applyFont="0" applyFill="0" applyBorder="0" applyAlignment="0" applyProtection="0"/>
    <xf numFmtId="178" fontId="118" fillId="0" borderId="0" applyFont="0" applyFill="0" applyBorder="0" applyAlignment="0" applyProtection="0"/>
    <xf numFmtId="0" fontId="119" fillId="0" borderId="0" applyFont="0" applyFill="0" applyBorder="0" applyAlignment="0" applyProtection="0"/>
    <xf numFmtId="178" fontId="12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114" fillId="49" borderId="0" applyNumberFormat="0" applyBorder="0" applyAlignment="0" applyProtection="0"/>
    <xf numFmtId="0" fontId="114" fillId="49" borderId="0" applyNumberFormat="0" applyBorder="0" applyAlignment="0" applyProtection="0"/>
    <xf numFmtId="0" fontId="114" fillId="49" borderId="0" applyNumberFormat="0" applyBorder="0" applyAlignment="0" applyProtection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114" fillId="50" borderId="0" applyNumberFormat="0" applyBorder="0" applyAlignment="0" applyProtection="0"/>
    <xf numFmtId="0" fontId="114" fillId="51" borderId="0" applyNumberFormat="0" applyBorder="0" applyAlignment="0" applyProtection="0"/>
    <xf numFmtId="0" fontId="114" fillId="51" borderId="0" applyNumberFormat="0" applyBorder="0" applyAlignment="0" applyProtection="0"/>
    <xf numFmtId="0" fontId="114" fillId="51" borderId="0" applyNumberFormat="0" applyBorder="0" applyAlignment="0" applyProtection="0"/>
    <xf numFmtId="0" fontId="114" fillId="42" borderId="0" applyNumberFormat="0" applyBorder="0" applyAlignment="0" applyProtection="0"/>
    <xf numFmtId="0" fontId="114" fillId="42" borderId="0" applyNumberFormat="0" applyBorder="0" applyAlignment="0" applyProtection="0"/>
    <xf numFmtId="0" fontId="114" fillId="42" borderId="0" applyNumberFormat="0" applyBorder="0" applyAlignment="0" applyProtection="0"/>
    <xf numFmtId="0" fontId="114" fillId="43" borderId="0" applyNumberFormat="0" applyBorder="0" applyAlignment="0" applyProtection="0"/>
    <xf numFmtId="0" fontId="114" fillId="43" borderId="0" applyNumberFormat="0" applyBorder="0" applyAlignment="0" applyProtection="0"/>
    <xf numFmtId="0" fontId="114" fillId="43" borderId="0" applyNumberFormat="0" applyBorder="0" applyAlignment="0" applyProtection="0"/>
    <xf numFmtId="0" fontId="114" fillId="52" borderId="0" applyNumberFormat="0" applyBorder="0" applyAlignment="0" applyProtection="0"/>
    <xf numFmtId="0" fontId="114" fillId="52" borderId="0" applyNumberFormat="0" applyBorder="0" applyAlignment="0" applyProtection="0"/>
    <xf numFmtId="0" fontId="114" fillId="52" borderId="0" applyNumberFormat="0" applyBorder="0" applyAlignment="0" applyProtection="0"/>
    <xf numFmtId="222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0" fontId="121" fillId="0" borderId="0" applyFont="0" applyFill="0" applyBorder="0" applyAlignment="0" applyProtection="0"/>
    <xf numFmtId="224" fontId="70" fillId="0" borderId="0" applyFont="0" applyFill="0" applyBorder="0" applyAlignment="0" applyProtection="0"/>
    <xf numFmtId="225" fontId="122" fillId="0" borderId="0" applyFont="0" applyFill="0" applyBorder="0" applyAlignment="0" applyProtection="0"/>
    <xf numFmtId="0" fontId="121" fillId="0" borderId="0" applyFont="0" applyFill="0" applyBorder="0" applyAlignment="0" applyProtection="0"/>
    <xf numFmtId="226" fontId="35" fillId="0" borderId="0" applyFont="0" applyFill="0" applyBorder="0" applyAlignment="0" applyProtection="0"/>
    <xf numFmtId="0" fontId="123" fillId="0" borderId="28" applyFont="0" applyFill="0" applyBorder="0" applyAlignment="0" applyProtection="0">
      <alignment horizontal="center" vertical="center"/>
    </xf>
    <xf numFmtId="0" fontId="2" fillId="0" borderId="0">
      <alignment horizontal="center" wrapText="1"/>
      <protection locked="0"/>
    </xf>
    <xf numFmtId="0" fontId="2" fillId="0" borderId="0">
      <alignment horizontal="center" wrapText="1"/>
      <protection locked="0"/>
    </xf>
    <xf numFmtId="0" fontId="2" fillId="0" borderId="0">
      <alignment horizontal="center" wrapText="1"/>
      <protection locked="0"/>
    </xf>
    <xf numFmtId="0" fontId="75" fillId="0" borderId="0" applyFont="0"/>
    <xf numFmtId="0" fontId="124" fillId="0" borderId="0" applyNumberFormat="0" applyBorder="0" applyAlignment="0">
      <alignment horizontal="center"/>
    </xf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7" fontId="38" fillId="0" borderId="0" applyFont="0" applyFill="0" applyBorder="0" applyAlignment="0" applyProtection="0"/>
    <xf numFmtId="0" fontId="119" fillId="0" borderId="0" applyFont="0" applyFill="0" applyBorder="0" applyAlignment="0" applyProtection="0"/>
    <xf numFmtId="179" fontId="125" fillId="0" borderId="0" applyFont="0" applyFill="0" applyBorder="0" applyAlignment="0" applyProtection="0"/>
    <xf numFmtId="178" fontId="122" fillId="0" borderId="0" applyFont="0" applyFill="0" applyBorder="0" applyAlignment="0" applyProtection="0"/>
    <xf numFmtId="0" fontId="119" fillId="0" borderId="0" applyFont="0" applyFill="0" applyBorder="0" applyAlignment="0" applyProtection="0"/>
    <xf numFmtId="178" fontId="125" fillId="0" borderId="0" applyFont="0" applyFill="0" applyBorder="0" applyAlignment="0" applyProtection="0"/>
    <xf numFmtId="176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7" fillId="0" borderId="0"/>
    <xf numFmtId="0" fontId="36" fillId="0" borderId="0"/>
    <xf numFmtId="0" fontId="128" fillId="0" borderId="0"/>
    <xf numFmtId="0" fontId="47" fillId="0" borderId="0"/>
    <xf numFmtId="0" fontId="36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7" fillId="0" borderId="0"/>
    <xf numFmtId="0" fontId="119" fillId="0" borderId="0"/>
    <xf numFmtId="0" fontId="131" fillId="0" borderId="0"/>
    <xf numFmtId="0" fontId="122" fillId="0" borderId="0"/>
    <xf numFmtId="0" fontId="119" fillId="0" borderId="0"/>
    <xf numFmtId="0" fontId="132" fillId="0" borderId="0"/>
    <xf numFmtId="0" fontId="133" fillId="0" borderId="0"/>
    <xf numFmtId="0" fontId="132" fillId="0" borderId="0"/>
    <xf numFmtId="0" fontId="134" fillId="0" borderId="0"/>
    <xf numFmtId="0" fontId="125" fillId="0" borderId="0"/>
    <xf numFmtId="228" fontId="36" fillId="0" borderId="0" applyFill="0" applyBorder="0" applyAlignment="0"/>
    <xf numFmtId="229" fontId="40" fillId="0" borderId="0" applyFill="0" applyBorder="0" applyAlignment="0"/>
    <xf numFmtId="228" fontId="36" fillId="0" borderId="0" applyFill="0" applyBorder="0" applyAlignment="0"/>
    <xf numFmtId="229" fontId="40" fillId="0" borderId="0" applyFill="0" applyBorder="0" applyAlignment="0"/>
    <xf numFmtId="228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228" fontId="36" fillId="0" borderId="0" applyFill="0" applyBorder="0" applyAlignment="0"/>
    <xf numFmtId="230" fontId="49" fillId="0" borderId="0" applyFill="0" applyBorder="0" applyAlignment="0"/>
    <xf numFmtId="231" fontId="47" fillId="0" borderId="0" applyFill="0" applyBorder="0" applyAlignment="0"/>
    <xf numFmtId="231" fontId="47" fillId="0" borderId="0" applyFill="0" applyBorder="0" applyAlignment="0"/>
    <xf numFmtId="230" fontId="49" fillId="0" borderId="0" applyFill="0" applyBorder="0" applyAlignment="0"/>
    <xf numFmtId="216" fontId="36" fillId="0" borderId="0" applyFill="0" applyBorder="0" applyAlignment="0"/>
    <xf numFmtId="171" fontId="47" fillId="0" borderId="0" applyFill="0" applyBorder="0" applyAlignment="0"/>
    <xf numFmtId="171" fontId="47" fillId="0" borderId="0" applyFill="0" applyBorder="0" applyAlignment="0"/>
    <xf numFmtId="216" fontId="36" fillId="0" borderId="0" applyFill="0" applyBorder="0" applyAlignment="0"/>
    <xf numFmtId="232" fontId="36" fillId="0" borderId="0" applyFill="0" applyBorder="0" applyAlignment="0"/>
    <xf numFmtId="164" fontId="47" fillId="0" borderId="0" applyFill="0" applyBorder="0" applyAlignment="0"/>
    <xf numFmtId="164" fontId="47" fillId="0" borderId="0" applyFill="0" applyBorder="0" applyAlignment="0"/>
    <xf numFmtId="232" fontId="36" fillId="0" borderId="0" applyFill="0" applyBorder="0" applyAlignment="0"/>
    <xf numFmtId="233" fontId="36" fillId="0" borderId="0" applyFill="0" applyBorder="0" applyAlignment="0"/>
    <xf numFmtId="234" fontId="47" fillId="0" borderId="0" applyFill="0" applyBorder="0" applyAlignment="0"/>
    <xf numFmtId="234" fontId="47" fillId="0" borderId="0" applyFill="0" applyBorder="0" applyAlignment="0"/>
    <xf numFmtId="235" fontId="36" fillId="0" borderId="0" applyFill="0" applyBorder="0" applyAlignment="0"/>
    <xf numFmtId="186" fontId="49" fillId="0" borderId="0" applyFill="0" applyBorder="0" applyAlignment="0"/>
    <xf numFmtId="236" fontId="47" fillId="0" borderId="0" applyFill="0" applyBorder="0" applyAlignment="0"/>
    <xf numFmtId="236" fontId="47" fillId="0" borderId="0" applyFill="0" applyBorder="0" applyAlignment="0"/>
    <xf numFmtId="186" fontId="49" fillId="0" borderId="0" applyFill="0" applyBorder="0" applyAlignment="0"/>
    <xf numFmtId="237" fontId="49" fillId="0" borderId="0" applyFill="0" applyBorder="0" applyAlignment="0"/>
    <xf numFmtId="238" fontId="47" fillId="0" borderId="0" applyFill="0" applyBorder="0" applyAlignment="0"/>
    <xf numFmtId="238" fontId="47" fillId="0" borderId="0" applyFill="0" applyBorder="0" applyAlignment="0"/>
    <xf numFmtId="237" fontId="49" fillId="0" borderId="0" applyFill="0" applyBorder="0" applyAlignment="0"/>
    <xf numFmtId="230" fontId="49" fillId="0" borderId="0" applyFill="0" applyBorder="0" applyAlignment="0"/>
    <xf numFmtId="231" fontId="47" fillId="0" borderId="0" applyFill="0" applyBorder="0" applyAlignment="0"/>
    <xf numFmtId="231" fontId="47" fillId="0" borderId="0" applyFill="0" applyBorder="0" applyAlignment="0"/>
    <xf numFmtId="230" fontId="49" fillId="0" borderId="0" applyFill="0" applyBorder="0" applyAlignment="0"/>
    <xf numFmtId="0" fontId="135" fillId="17" borderId="24" applyNumberFormat="0" applyAlignment="0" applyProtection="0"/>
    <xf numFmtId="0" fontId="135" fillId="17" borderId="24" applyNumberFormat="0" applyAlignment="0" applyProtection="0"/>
    <xf numFmtId="0" fontId="135" fillId="17" borderId="24" applyNumberFormat="0" applyAlignment="0" applyProtection="0"/>
    <xf numFmtId="0" fontId="135" fillId="17" borderId="24" applyNumberFormat="0" applyAlignment="0" applyProtection="0"/>
    <xf numFmtId="0" fontId="136" fillId="0" borderId="0"/>
    <xf numFmtId="239" fontId="137" fillId="0" borderId="22" applyBorder="0"/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39" fontId="138" fillId="0" borderId="3">
      <protection locked="0"/>
    </xf>
    <xf numFmtId="240" fontId="70" fillId="0" borderId="0" applyFont="0" applyFill="0" applyBorder="0" applyAlignment="0" applyProtection="0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241" fontId="139" fillId="0" borderId="3"/>
    <xf numFmtId="0" fontId="140" fillId="53" borderId="29" applyNumberFormat="0" applyAlignment="0" applyProtection="0"/>
    <xf numFmtId="0" fontId="140" fillId="53" borderId="29" applyNumberFormat="0" applyAlignment="0" applyProtection="0"/>
    <xf numFmtId="0" fontId="140" fillId="53" borderId="29" applyNumberFormat="0" applyAlignment="0" applyProtection="0"/>
    <xf numFmtId="180" fontId="38" fillId="0" borderId="0" applyFont="0" applyFill="0" applyBorder="0" applyAlignment="0" applyProtection="0"/>
    <xf numFmtId="4" fontId="141" fillId="0" borderId="0" applyAlignment="0"/>
    <xf numFmtId="1" fontId="142" fillId="0" borderId="12" applyBorder="0"/>
    <xf numFmtId="242" fontId="143" fillId="0" borderId="0"/>
    <xf numFmtId="242" fontId="144" fillId="0" borderId="0"/>
    <xf numFmtId="242" fontId="144" fillId="0" borderId="0"/>
    <xf numFmtId="242" fontId="143" fillId="0" borderId="0"/>
    <xf numFmtId="242" fontId="143" fillId="0" borderId="0"/>
    <xf numFmtId="242" fontId="143" fillId="0" borderId="0"/>
    <xf numFmtId="242" fontId="144" fillId="0" borderId="0"/>
    <xf numFmtId="242" fontId="144" fillId="0" borderId="0"/>
    <xf numFmtId="242" fontId="143" fillId="0" borderId="0"/>
    <xf numFmtId="242" fontId="143" fillId="0" borderId="0"/>
    <xf numFmtId="242" fontId="143" fillId="0" borderId="0"/>
    <xf numFmtId="242" fontId="144" fillId="0" borderId="0"/>
    <xf numFmtId="242" fontId="144" fillId="0" borderId="0"/>
    <xf numFmtId="242" fontId="143" fillId="0" borderId="0"/>
    <xf numFmtId="242" fontId="143" fillId="0" borderId="0"/>
    <xf numFmtId="242" fontId="143" fillId="0" borderId="0"/>
    <xf numFmtId="242" fontId="144" fillId="0" borderId="0"/>
    <xf numFmtId="242" fontId="144" fillId="0" borderId="0"/>
    <xf numFmtId="242" fontId="143" fillId="0" borderId="0"/>
    <xf numFmtId="242" fontId="143" fillId="0" borderId="0"/>
    <xf numFmtId="242" fontId="143" fillId="0" borderId="0"/>
    <xf numFmtId="242" fontId="144" fillId="0" borderId="0"/>
    <xf numFmtId="242" fontId="144" fillId="0" borderId="0"/>
    <xf numFmtId="242" fontId="143" fillId="0" borderId="0"/>
    <xf numFmtId="242" fontId="143" fillId="0" borderId="0"/>
    <xf numFmtId="242" fontId="143" fillId="0" borderId="0"/>
    <xf numFmtId="242" fontId="144" fillId="0" borderId="0"/>
    <xf numFmtId="242" fontId="144" fillId="0" borderId="0"/>
    <xf numFmtId="242" fontId="143" fillId="0" borderId="0"/>
    <xf numFmtId="242" fontId="143" fillId="0" borderId="0"/>
    <xf numFmtId="242" fontId="143" fillId="0" borderId="0"/>
    <xf numFmtId="242" fontId="144" fillId="0" borderId="0"/>
    <xf numFmtId="242" fontId="144" fillId="0" borderId="0"/>
    <xf numFmtId="242" fontId="143" fillId="0" borderId="0"/>
    <xf numFmtId="242" fontId="143" fillId="0" borderId="0"/>
    <xf numFmtId="242" fontId="143" fillId="0" borderId="0"/>
    <xf numFmtId="242" fontId="144" fillId="0" borderId="0"/>
    <xf numFmtId="242" fontId="144" fillId="0" borderId="0"/>
    <xf numFmtId="242" fontId="143" fillId="0" borderId="0"/>
    <xf numFmtId="242" fontId="143" fillId="0" borderId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1" fontId="47" fillId="0" borderId="0" applyFont="0" applyFill="0" applyBorder="0" applyAlignment="0" applyProtection="0"/>
    <xf numFmtId="202" fontId="145" fillId="0" borderId="0" applyFont="0" applyFill="0" applyBorder="0" applyAlignment="0" applyProtection="0"/>
    <xf numFmtId="186" fontId="49" fillId="0" borderId="0" applyFont="0" applyFill="0" applyBorder="0" applyAlignment="0" applyProtection="0"/>
    <xf numFmtId="236" fontId="47" fillId="0" borderId="0" applyFont="0" applyFill="0" applyBorder="0" applyAlignment="0" applyProtection="0"/>
    <xf numFmtId="236" fontId="47" fillId="0" borderId="0" applyFont="0" applyFill="0" applyBorder="0" applyAlignment="0" applyProtection="0"/>
    <xf numFmtId="186" fontId="49" fillId="0" borderId="0" applyFont="0" applyFill="0" applyBorder="0" applyAlignment="0" applyProtection="0"/>
    <xf numFmtId="49" fontId="146" fillId="0" borderId="11" applyNumberFormat="0" applyFont="0" applyFill="0" applyBorder="0" applyProtection="0">
      <alignment horizontal="center" vertical="center" wrapText="1"/>
    </xf>
    <xf numFmtId="49" fontId="146" fillId="0" borderId="11" applyNumberFormat="0" applyFont="0" applyFill="0" applyBorder="0" applyProtection="0">
      <alignment horizontal="center" vertical="center" wrapText="1"/>
    </xf>
    <xf numFmtId="0" fontId="38" fillId="0" borderId="30" applyNumberFormat="0" applyBorder="0">
      <alignment horizontal="center" vertical="center" wrapText="1"/>
    </xf>
    <xf numFmtId="0" fontId="38" fillId="0" borderId="30" applyNumberFormat="0" applyBorder="0">
      <alignment horizontal="center" vertical="center" wrapText="1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236" fontId="131" fillId="0" borderId="3" applyFont="0" applyAlignment="0">
      <alignment horizontal="center"/>
    </xf>
    <xf numFmtId="43" fontId="36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7" fillId="0" borderId="0" applyFont="0" applyFill="0" applyBorder="0" applyAlignment="0" applyProtection="0"/>
    <xf numFmtId="195" fontId="14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0" fontId="36" fillId="0" borderId="0" applyFont="0" applyFill="0" applyBorder="0" applyAlignment="0" applyProtection="0"/>
    <xf numFmtId="243" fontId="113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244" fontId="149" fillId="0" borderId="0" applyFont="0" applyFill="0" applyBorder="0" applyAlignment="0" applyProtection="0"/>
    <xf numFmtId="244" fontId="149" fillId="0" borderId="0" applyFont="0" applyFill="0" applyBorder="0" applyAlignment="0" applyProtection="0"/>
    <xf numFmtId="245" fontId="10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38" fillId="0" borderId="0" applyFont="0" applyFill="0" applyBorder="0" applyAlignment="0" applyProtection="0"/>
    <xf numFmtId="246" fontId="116" fillId="0" borderId="0" applyFill="0" applyBorder="0" applyAlignment="0" applyProtection="0"/>
    <xf numFmtId="43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149" fillId="0" borderId="0" applyFont="0" applyFill="0" applyBorder="0" applyAlignment="0" applyProtection="0"/>
    <xf numFmtId="41" fontId="14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246" fontId="116" fillId="0" borderId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51" fillId="0" borderId="0" applyFont="0" applyFill="0" applyBorder="0" applyAlignment="0" applyProtection="0"/>
    <xf numFmtId="172" fontId="152" fillId="0" borderId="0" applyFont="0" applyFill="0" applyBorder="0" applyAlignment="0" applyProtection="0"/>
    <xf numFmtId="43" fontId="47" fillId="0" borderId="0" applyFont="0" applyFill="0" applyBorder="0" applyAlignment="0" applyProtection="0"/>
    <xf numFmtId="180" fontId="10" fillId="0" borderId="0" applyFont="0" applyFill="0" applyBorder="0" applyAlignment="0" applyProtection="0"/>
    <xf numFmtId="190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8" fillId="0" borderId="0" applyFont="0" applyFill="0" applyBorder="0" applyAlignment="0" applyProtection="0"/>
    <xf numFmtId="175" fontId="3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16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36" fillId="0" borderId="0" applyFont="0" applyFill="0" applyBorder="0" applyAlignment="0" applyProtection="0"/>
    <xf numFmtId="247" fontId="7" fillId="0" borderId="0"/>
    <xf numFmtId="247" fontId="7" fillId="0" borderId="0"/>
    <xf numFmtId="3" fontId="36" fillId="0" borderId="0" applyFont="0" applyFill="0" applyBorder="0" applyAlignment="0" applyProtection="0"/>
    <xf numFmtId="0" fontId="154" fillId="0" borderId="0"/>
    <xf numFmtId="0" fontId="155" fillId="0" borderId="0"/>
    <xf numFmtId="3" fontId="36" fillId="0" borderId="0" applyFont="0" applyFill="0" applyBorder="0" applyAlignment="0" applyProtection="0"/>
    <xf numFmtId="0" fontId="154" fillId="0" borderId="0"/>
    <xf numFmtId="0" fontId="155" fillId="0" borderId="0"/>
    <xf numFmtId="0" fontId="36" fillId="0" borderId="3" applyFont="0" applyFill="0" applyProtection="0">
      <alignment vertical="center"/>
    </xf>
    <xf numFmtId="0" fontId="36" fillId="0" borderId="3" applyFont="0" applyFill="0" applyProtection="0">
      <alignment vertical="center"/>
    </xf>
    <xf numFmtId="0" fontId="36" fillId="0" borderId="3" applyFont="0" applyFill="0" applyProtection="0">
      <alignment vertical="center"/>
    </xf>
    <xf numFmtId="0" fontId="36" fillId="0" borderId="3" applyFont="0" applyFill="0" applyProtection="0">
      <alignment vertical="center"/>
    </xf>
    <xf numFmtId="0" fontId="36" fillId="0" borderId="3" applyFont="0" applyFill="0" applyProtection="0">
      <alignment vertical="center"/>
    </xf>
    <xf numFmtId="0" fontId="36" fillId="0" borderId="3" applyFont="0" applyFill="0" applyProtection="0">
      <alignment vertical="center"/>
    </xf>
    <xf numFmtId="0" fontId="36" fillId="0" borderId="3" applyFont="0" applyFill="0" applyProtection="0">
      <alignment vertical="center"/>
    </xf>
    <xf numFmtId="0" fontId="36" fillId="0" borderId="3" applyFont="0" applyFill="0" applyProtection="0">
      <alignment vertical="center"/>
    </xf>
    <xf numFmtId="248" fontId="36" fillId="0" borderId="3" applyFont="0" applyFill="0" applyBorder="0" applyProtection="0">
      <alignment vertical="center"/>
    </xf>
    <xf numFmtId="248" fontId="36" fillId="0" borderId="3" applyFont="0" applyFill="0" applyBorder="0" applyProtection="0">
      <alignment vertical="center"/>
    </xf>
    <xf numFmtId="248" fontId="36" fillId="0" borderId="3" applyFont="0" applyFill="0" applyBorder="0" applyProtection="0">
      <alignment vertical="center"/>
    </xf>
    <xf numFmtId="248" fontId="36" fillId="0" borderId="3" applyFont="0" applyFill="0" applyBorder="0" applyProtection="0">
      <alignment vertical="center"/>
    </xf>
    <xf numFmtId="248" fontId="36" fillId="0" borderId="3" applyFont="0" applyFill="0" applyBorder="0" applyProtection="0">
      <alignment vertical="center"/>
    </xf>
    <xf numFmtId="248" fontId="36" fillId="0" borderId="3" applyFont="0" applyFill="0" applyBorder="0" applyProtection="0">
      <alignment vertical="center"/>
    </xf>
    <xf numFmtId="248" fontId="36" fillId="0" borderId="3" applyFont="0" applyFill="0" applyBorder="0" applyProtection="0">
      <alignment vertical="center"/>
    </xf>
    <xf numFmtId="248" fontId="36" fillId="0" borderId="3" applyFont="0" applyFill="0" applyBorder="0" applyProtection="0">
      <alignment vertical="center"/>
    </xf>
    <xf numFmtId="175" fontId="38" fillId="0" borderId="9">
      <alignment vertical="center" wrapText="1"/>
    </xf>
    <xf numFmtId="0" fontId="156" fillId="0" borderId="0">
      <alignment horizontal="center"/>
    </xf>
    <xf numFmtId="0" fontId="157" fillId="0" borderId="0" applyNumberFormat="0" applyAlignment="0">
      <alignment horizontal="left"/>
    </xf>
    <xf numFmtId="0" fontId="158" fillId="0" borderId="0" applyNumberFormat="0" applyAlignment="0"/>
    <xf numFmtId="194" fontId="117" fillId="0" borderId="0" applyFont="0" applyFill="0" applyBorder="0" applyAlignment="0" applyProtection="0"/>
    <xf numFmtId="249" fontId="131" fillId="0" borderId="0" applyFont="0" applyFill="0" applyBorder="0" applyAlignment="0" applyProtection="0"/>
    <xf numFmtId="250" fontId="79" fillId="0" borderId="0" applyFont="0" applyFill="0" applyBorder="0" applyAlignment="0" applyProtection="0"/>
    <xf numFmtId="175" fontId="80" fillId="0" borderId="0" applyFont="0" applyFill="0" applyBorder="0" applyAlignment="0" applyProtection="0"/>
    <xf numFmtId="251" fontId="159" fillId="0" borderId="0">
      <protection locked="0"/>
    </xf>
    <xf numFmtId="252" fontId="159" fillId="0" borderId="0">
      <protection locked="0"/>
    </xf>
    <xf numFmtId="253" fontId="160" fillId="0" borderId="15">
      <protection locked="0"/>
    </xf>
    <xf numFmtId="254" fontId="159" fillId="0" borderId="0">
      <protection locked="0"/>
    </xf>
    <xf numFmtId="255" fontId="159" fillId="0" borderId="0">
      <protection locked="0"/>
    </xf>
    <xf numFmtId="254" fontId="159" fillId="0" borderId="0" applyNumberFormat="0">
      <protection locked="0"/>
    </xf>
    <xf numFmtId="254" fontId="159" fillId="0" borderId="0">
      <protection locked="0"/>
    </xf>
    <xf numFmtId="239" fontId="161" fillId="0" borderId="16"/>
    <xf numFmtId="256" fontId="161" fillId="0" borderId="16"/>
    <xf numFmtId="0" fontId="70" fillId="0" borderId="0" applyNumberFormat="0" applyFont="0" applyAlignment="0">
      <alignment horizontal="center"/>
    </xf>
    <xf numFmtId="257" fontId="40" fillId="0" borderId="0" applyFont="0" applyFill="0" applyBorder="0" applyAlignment="0" applyProtection="0"/>
    <xf numFmtId="172" fontId="162" fillId="0" borderId="0" applyFont="0" applyFill="0" applyBorder="0" applyAlignment="0" applyProtection="0"/>
    <xf numFmtId="230" fontId="49" fillId="0" borderId="0" applyFont="0" applyFill="0" applyBorder="0" applyAlignment="0" applyProtection="0"/>
    <xf numFmtId="231" fontId="47" fillId="0" borderId="0" applyFont="0" applyFill="0" applyBorder="0" applyAlignment="0" applyProtection="0"/>
    <xf numFmtId="231" fontId="47" fillId="0" borderId="0" applyFont="0" applyFill="0" applyBorder="0" applyAlignment="0" applyProtection="0"/>
    <xf numFmtId="230" fontId="49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258" fontId="36" fillId="0" borderId="0" applyFont="0" applyFill="0" applyBorder="0" applyAlignment="0" applyProtection="0"/>
    <xf numFmtId="259" fontId="36" fillId="0" borderId="0" applyFont="0" applyFill="0" applyBorder="0" applyAlignment="0" applyProtection="0"/>
    <xf numFmtId="260" fontId="36" fillId="0" borderId="0" applyFont="0" applyFill="0" applyBorder="0" applyAlignment="0" applyProtection="0"/>
    <xf numFmtId="260" fontId="36" fillId="0" borderId="0" applyFont="0" applyFill="0" applyBorder="0" applyAlignment="0" applyProtection="0"/>
    <xf numFmtId="260" fontId="36" fillId="0" borderId="0" applyFont="0" applyFill="0" applyBorder="0" applyAlignment="0" applyProtection="0"/>
    <xf numFmtId="260" fontId="36" fillId="0" borderId="0" applyFont="0" applyFill="0" applyBorder="0" applyAlignment="0" applyProtection="0"/>
    <xf numFmtId="260" fontId="36" fillId="0" borderId="0" applyFont="0" applyFill="0" applyBorder="0" applyAlignment="0" applyProtection="0"/>
    <xf numFmtId="192" fontId="38" fillId="0" borderId="0" applyFont="0" applyFill="0" applyBorder="0" applyAlignment="0" applyProtection="0"/>
    <xf numFmtId="261" fontId="36" fillId="0" borderId="0"/>
    <xf numFmtId="261" fontId="36" fillId="0" borderId="0"/>
    <xf numFmtId="262" fontId="163" fillId="0" borderId="0"/>
    <xf numFmtId="239" fontId="43" fillId="0" borderId="16">
      <alignment horizontal="center"/>
      <protection hidden="1"/>
    </xf>
    <xf numFmtId="263" fontId="164" fillId="0" borderId="16">
      <alignment horizontal="center"/>
      <protection hidden="1"/>
    </xf>
    <xf numFmtId="239" fontId="43" fillId="0" borderId="16">
      <alignment horizontal="center"/>
      <protection hidden="1"/>
    </xf>
    <xf numFmtId="239" fontId="43" fillId="0" borderId="16">
      <alignment horizontal="center"/>
      <protection hidden="1"/>
    </xf>
    <xf numFmtId="239" fontId="43" fillId="0" borderId="16">
      <alignment horizontal="center"/>
      <protection hidden="1"/>
    </xf>
    <xf numFmtId="239" fontId="43" fillId="0" borderId="16">
      <alignment horizontal="center"/>
      <protection hidden="1"/>
    </xf>
    <xf numFmtId="239" fontId="43" fillId="0" borderId="16">
      <alignment horizontal="center"/>
      <protection hidden="1"/>
    </xf>
    <xf numFmtId="239" fontId="43" fillId="0" borderId="16">
      <alignment horizontal="center"/>
      <protection hidden="1"/>
    </xf>
    <xf numFmtId="239" fontId="43" fillId="0" borderId="16">
      <alignment horizontal="center"/>
      <protection hidden="1"/>
    </xf>
    <xf numFmtId="239" fontId="43" fillId="0" borderId="16">
      <alignment horizontal="center"/>
      <protection hidden="1"/>
    </xf>
    <xf numFmtId="228" fontId="38" fillId="0" borderId="31"/>
    <xf numFmtId="2" fontId="43" fillId="0" borderId="16">
      <alignment horizontal="center"/>
      <protection hidden="1"/>
    </xf>
    <xf numFmtId="2" fontId="43" fillId="0" borderId="16">
      <alignment horizontal="center"/>
      <protection hidden="1"/>
    </xf>
    <xf numFmtId="228" fontId="38" fillId="0" borderId="31"/>
    <xf numFmtId="0" fontId="36" fillId="0" borderId="0" applyFont="0" applyFill="0" applyBorder="0" applyAlignment="0" applyProtection="0"/>
    <xf numFmtId="0" fontId="165" fillId="0" borderId="0" applyProtection="0"/>
    <xf numFmtId="14" fontId="62" fillId="0" borderId="0" applyFill="0" applyBorder="0" applyAlignment="0"/>
    <xf numFmtId="0" fontId="165" fillId="0" borderId="0" applyProtection="0"/>
    <xf numFmtId="43" fontId="116" fillId="0" borderId="0" applyFont="0" applyFill="0" applyBorder="0" applyAlignment="0" applyProtection="0"/>
    <xf numFmtId="0" fontId="166" fillId="17" borderId="23" applyNumberFormat="0" applyAlignment="0" applyProtection="0"/>
    <xf numFmtId="0" fontId="167" fillId="19" borderId="24" applyNumberFormat="0" applyAlignment="0" applyProtection="0"/>
    <xf numFmtId="3" fontId="168" fillId="0" borderId="10">
      <alignment horizontal="left" vertical="top" wrapText="1"/>
    </xf>
    <xf numFmtId="0" fontId="169" fillId="0" borderId="19" applyNumberFormat="0" applyFill="0" applyAlignment="0" applyProtection="0"/>
    <xf numFmtId="0" fontId="170" fillId="0" borderId="20" applyNumberFormat="0" applyFill="0" applyAlignment="0" applyProtection="0"/>
    <xf numFmtId="0" fontId="171" fillId="0" borderId="21" applyNumberFormat="0" applyFill="0" applyAlignment="0" applyProtection="0"/>
    <xf numFmtId="0" fontId="171" fillId="0" borderId="0" applyNumberFormat="0" applyFill="0" applyBorder="0" applyAlignment="0" applyProtection="0"/>
    <xf numFmtId="264" fontId="36" fillId="0" borderId="32">
      <alignment vertical="center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65" fontId="38" fillId="0" borderId="0"/>
    <xf numFmtId="265" fontId="38" fillId="0" borderId="0"/>
    <xf numFmtId="266" fontId="47" fillId="0" borderId="1"/>
    <xf numFmtId="266" fontId="47" fillId="0" borderId="1"/>
    <xf numFmtId="0" fontId="172" fillId="0" borderId="0">
      <protection locked="0"/>
    </xf>
    <xf numFmtId="267" fontId="79" fillId="0" borderId="0" applyFont="0" applyFill="0" applyBorder="0" applyAlignment="0" applyProtection="0"/>
    <xf numFmtId="177" fontId="36" fillId="0" borderId="0" applyFont="0" applyFill="0" applyBorder="0" applyAlignment="0" applyProtection="0"/>
    <xf numFmtId="268" fontId="36" fillId="0" borderId="0"/>
    <xf numFmtId="268" fontId="36" fillId="0" borderId="0"/>
    <xf numFmtId="269" fontId="163" fillId="0" borderId="0"/>
    <xf numFmtId="270" fontId="47" fillId="0" borderId="0"/>
    <xf numFmtId="270" fontId="47" fillId="0" borderId="0"/>
    <xf numFmtId="0" fontId="117" fillId="0" borderId="0">
      <alignment vertical="top" wrapText="1"/>
    </xf>
    <xf numFmtId="180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180" fontId="173" fillId="0" borderId="0" applyFont="0" applyFill="0" applyBorder="0" applyAlignment="0" applyProtection="0"/>
    <xf numFmtId="41" fontId="173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271" fontId="36" fillId="0" borderId="0" applyFont="0" applyFill="0" applyBorder="0" applyAlignment="0" applyProtection="0"/>
    <xf numFmtId="271" fontId="36" fillId="0" borderId="0" applyFont="0" applyFill="0" applyBorder="0" applyAlignment="0" applyProtection="0"/>
    <xf numFmtId="271" fontId="36" fillId="0" borderId="0" applyFont="0" applyFill="0" applyBorder="0" applyAlignment="0" applyProtection="0"/>
    <xf numFmtId="271" fontId="36" fillId="0" borderId="0" applyFont="0" applyFill="0" applyBorder="0" applyAlignment="0" applyProtection="0"/>
    <xf numFmtId="180" fontId="174" fillId="0" borderId="0" applyFont="0" applyFill="0" applyBorder="0" applyAlignment="0" applyProtection="0"/>
    <xf numFmtId="180" fontId="173" fillId="0" borderId="0" applyFont="0" applyFill="0" applyBorder="0" applyAlignment="0" applyProtection="0"/>
    <xf numFmtId="271" fontId="36" fillId="0" borderId="0" applyFont="0" applyFill="0" applyBorder="0" applyAlignment="0" applyProtection="0"/>
    <xf numFmtId="271" fontId="36" fillId="0" borderId="0" applyFont="0" applyFill="0" applyBorder="0" applyAlignment="0" applyProtection="0"/>
    <xf numFmtId="272" fontId="38" fillId="0" borderId="0" applyFont="0" applyFill="0" applyBorder="0" applyAlignment="0" applyProtection="0"/>
    <xf numFmtId="272" fontId="38" fillId="0" borderId="0" applyFont="0" applyFill="0" applyBorder="0" applyAlignment="0" applyProtection="0"/>
    <xf numFmtId="273" fontId="38" fillId="0" borderId="0" applyFont="0" applyFill="0" applyBorder="0" applyAlignment="0" applyProtection="0"/>
    <xf numFmtId="273" fontId="38" fillId="0" borderId="0" applyFont="0" applyFill="0" applyBorder="0" applyAlignment="0" applyProtection="0"/>
    <xf numFmtId="180" fontId="174" fillId="0" borderId="0" applyFont="0" applyFill="0" applyBorder="0" applyAlignment="0" applyProtection="0"/>
    <xf numFmtId="180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180" fontId="174" fillId="0" borderId="0" applyFont="0" applyFill="0" applyBorder="0" applyAlignment="0" applyProtection="0"/>
    <xf numFmtId="180" fontId="174" fillId="0" borderId="0" applyFont="0" applyFill="0" applyBorder="0" applyAlignment="0" applyProtection="0"/>
    <xf numFmtId="41" fontId="173" fillId="0" borderId="0" applyFont="0" applyFill="0" applyBorder="0" applyAlignment="0" applyProtection="0"/>
    <xf numFmtId="41" fontId="173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180" fontId="174" fillId="0" borderId="0" applyFont="0" applyFill="0" applyBorder="0" applyAlignment="0" applyProtection="0"/>
    <xf numFmtId="180" fontId="174" fillId="0" borderId="0" applyFont="0" applyFill="0" applyBorder="0" applyAlignment="0" applyProtection="0"/>
    <xf numFmtId="274" fontId="174" fillId="0" borderId="0" applyFont="0" applyFill="0" applyBorder="0" applyAlignment="0" applyProtection="0"/>
    <xf numFmtId="274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202" fontId="174" fillId="0" borderId="0" applyFont="0" applyFill="0" applyBorder="0" applyAlignment="0" applyProtection="0"/>
    <xf numFmtId="202" fontId="174" fillId="0" borderId="0" applyFont="0" applyFill="0" applyBorder="0" applyAlignment="0" applyProtection="0"/>
    <xf numFmtId="202" fontId="174" fillId="0" borderId="0" applyFont="0" applyFill="0" applyBorder="0" applyAlignment="0" applyProtection="0"/>
    <xf numFmtId="202" fontId="174" fillId="0" borderId="0" applyFont="0" applyFill="0" applyBorder="0" applyAlignment="0" applyProtection="0"/>
    <xf numFmtId="202" fontId="174" fillId="0" borderId="0" applyFont="0" applyFill="0" applyBorder="0" applyAlignment="0" applyProtection="0"/>
    <xf numFmtId="202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180" fontId="173" fillId="0" borderId="0" applyFont="0" applyFill="0" applyBorder="0" applyAlignment="0" applyProtection="0"/>
    <xf numFmtId="180" fontId="173" fillId="0" borderId="0" applyFont="0" applyFill="0" applyBorder="0" applyAlignment="0" applyProtection="0"/>
    <xf numFmtId="274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180" fontId="173" fillId="0" borderId="0" applyFont="0" applyFill="0" applyBorder="0" applyAlignment="0" applyProtection="0"/>
    <xf numFmtId="41" fontId="173" fillId="0" borderId="0" applyFont="0" applyFill="0" applyBorder="0" applyAlignment="0" applyProtection="0"/>
    <xf numFmtId="41" fontId="173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180" fontId="174" fillId="0" borderId="0" applyFont="0" applyFill="0" applyBorder="0" applyAlignment="0" applyProtection="0"/>
    <xf numFmtId="180" fontId="174" fillId="0" borderId="0" applyFont="0" applyFill="0" applyBorder="0" applyAlignment="0" applyProtection="0"/>
    <xf numFmtId="274" fontId="174" fillId="0" borderId="0" applyFont="0" applyFill="0" applyBorder="0" applyAlignment="0" applyProtection="0"/>
    <xf numFmtId="274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41" fontId="174" fillId="0" borderId="0" applyFont="0" applyFill="0" applyBorder="0" applyAlignment="0" applyProtection="0"/>
    <xf numFmtId="202" fontId="173" fillId="0" borderId="0" applyFont="0" applyFill="0" applyBorder="0" applyAlignment="0" applyProtection="0"/>
    <xf numFmtId="202" fontId="173" fillId="0" borderId="0" applyFont="0" applyFill="0" applyBorder="0" applyAlignment="0" applyProtection="0"/>
    <xf numFmtId="41" fontId="174" fillId="0" borderId="0" applyFont="0" applyFill="0" applyBorder="0" applyAlignment="0" applyProtection="0"/>
    <xf numFmtId="175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275" fontId="36" fillId="0" borderId="0" applyFont="0" applyFill="0" applyBorder="0" applyAlignment="0" applyProtection="0"/>
    <xf numFmtId="275" fontId="36" fillId="0" borderId="0" applyFont="0" applyFill="0" applyBorder="0" applyAlignment="0" applyProtection="0"/>
    <xf numFmtId="275" fontId="36" fillId="0" borderId="0" applyFont="0" applyFill="0" applyBorder="0" applyAlignment="0" applyProtection="0"/>
    <xf numFmtId="275" fontId="36" fillId="0" borderId="0" applyFont="0" applyFill="0" applyBorder="0" applyAlignment="0" applyProtection="0"/>
    <xf numFmtId="175" fontId="174" fillId="0" borderId="0" applyFont="0" applyFill="0" applyBorder="0" applyAlignment="0" applyProtection="0"/>
    <xf numFmtId="175" fontId="173" fillId="0" borderId="0" applyFont="0" applyFill="0" applyBorder="0" applyAlignment="0" applyProtection="0"/>
    <xf numFmtId="275" fontId="36" fillId="0" borderId="0" applyFont="0" applyFill="0" applyBorder="0" applyAlignment="0" applyProtection="0"/>
    <xf numFmtId="275" fontId="36" fillId="0" borderId="0" applyFont="0" applyFill="0" applyBorder="0" applyAlignment="0" applyProtection="0"/>
    <xf numFmtId="276" fontId="38" fillId="0" borderId="0" applyFont="0" applyFill="0" applyBorder="0" applyAlignment="0" applyProtection="0"/>
    <xf numFmtId="276" fontId="38" fillId="0" borderId="0" applyFont="0" applyFill="0" applyBorder="0" applyAlignment="0" applyProtection="0"/>
    <xf numFmtId="277" fontId="38" fillId="0" borderId="0" applyFont="0" applyFill="0" applyBorder="0" applyAlignment="0" applyProtection="0"/>
    <xf numFmtId="277" fontId="38" fillId="0" borderId="0" applyFont="0" applyFill="0" applyBorder="0" applyAlignment="0" applyProtection="0"/>
    <xf numFmtId="175" fontId="174" fillId="0" borderId="0" applyFont="0" applyFill="0" applyBorder="0" applyAlignment="0" applyProtection="0"/>
    <xf numFmtId="175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175" fontId="174" fillId="0" borderId="0" applyFont="0" applyFill="0" applyBorder="0" applyAlignment="0" applyProtection="0"/>
    <xf numFmtId="175" fontId="174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175" fontId="174" fillId="0" borderId="0" applyFont="0" applyFill="0" applyBorder="0" applyAlignment="0" applyProtection="0"/>
    <xf numFmtId="175" fontId="174" fillId="0" borderId="0" applyFont="0" applyFill="0" applyBorder="0" applyAlignment="0" applyProtection="0"/>
    <xf numFmtId="278" fontId="174" fillId="0" borderId="0" applyFont="0" applyFill="0" applyBorder="0" applyAlignment="0" applyProtection="0"/>
    <xf numFmtId="278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195" fontId="174" fillId="0" borderId="0" applyFont="0" applyFill="0" applyBorder="0" applyAlignment="0" applyProtection="0"/>
    <xf numFmtId="195" fontId="174" fillId="0" borderId="0" applyFont="0" applyFill="0" applyBorder="0" applyAlignment="0" applyProtection="0"/>
    <xf numFmtId="195" fontId="174" fillId="0" borderId="0" applyFont="0" applyFill="0" applyBorder="0" applyAlignment="0" applyProtection="0"/>
    <xf numFmtId="195" fontId="174" fillId="0" borderId="0" applyFont="0" applyFill="0" applyBorder="0" applyAlignment="0" applyProtection="0"/>
    <xf numFmtId="195" fontId="174" fillId="0" borderId="0" applyFont="0" applyFill="0" applyBorder="0" applyAlignment="0" applyProtection="0"/>
    <xf numFmtId="195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175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78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175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175" fontId="174" fillId="0" borderId="0" applyFont="0" applyFill="0" applyBorder="0" applyAlignment="0" applyProtection="0"/>
    <xf numFmtId="175" fontId="174" fillId="0" borderId="0" applyFont="0" applyFill="0" applyBorder="0" applyAlignment="0" applyProtection="0"/>
    <xf numFmtId="278" fontId="174" fillId="0" borderId="0" applyFont="0" applyFill="0" applyBorder="0" applyAlignment="0" applyProtection="0"/>
    <xf numFmtId="278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195" fontId="173" fillId="0" borderId="0" applyFont="0" applyFill="0" applyBorder="0" applyAlignment="0" applyProtection="0"/>
    <xf numFmtId="195" fontId="173" fillId="0" borderId="0" applyFont="0" applyFill="0" applyBorder="0" applyAlignment="0" applyProtection="0"/>
    <xf numFmtId="43" fontId="174" fillId="0" borderId="0" applyFont="0" applyFill="0" applyBorder="0" applyAlignment="0" applyProtection="0"/>
    <xf numFmtId="3" fontId="38" fillId="0" borderId="0" applyFont="0" applyBorder="0" applyAlignment="0"/>
    <xf numFmtId="3" fontId="38" fillId="0" borderId="0" applyFont="0" applyBorder="0" applyAlignment="0"/>
    <xf numFmtId="0" fontId="175" fillId="0" borderId="0">
      <alignment vertical="center"/>
    </xf>
    <xf numFmtId="0" fontId="175" fillId="0" borderId="0">
      <alignment vertical="center"/>
    </xf>
    <xf numFmtId="0" fontId="70" fillId="0" borderId="0"/>
    <xf numFmtId="0" fontId="176" fillId="0" borderId="0">
      <protection locked="0"/>
    </xf>
    <xf numFmtId="0" fontId="176" fillId="0" borderId="0">
      <protection locked="0"/>
    </xf>
    <xf numFmtId="0" fontId="36" fillId="0" borderId="0" applyFill="0" applyBorder="0" applyAlignment="0"/>
    <xf numFmtId="236" fontId="47" fillId="0" borderId="0" applyFill="0" applyBorder="0" applyAlignment="0"/>
    <xf numFmtId="236" fontId="47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230" fontId="49" fillId="0" borderId="0" applyFill="0" applyBorder="0" applyAlignment="0"/>
    <xf numFmtId="231" fontId="47" fillId="0" borderId="0" applyFill="0" applyBorder="0" applyAlignment="0"/>
    <xf numFmtId="231" fontId="47" fillId="0" borderId="0" applyFill="0" applyBorder="0" applyAlignment="0"/>
    <xf numFmtId="230" fontId="49" fillId="0" borderId="0" applyFill="0" applyBorder="0" applyAlignment="0"/>
    <xf numFmtId="186" fontId="49" fillId="0" borderId="0" applyFill="0" applyBorder="0" applyAlignment="0"/>
    <xf numFmtId="236" fontId="47" fillId="0" borderId="0" applyFill="0" applyBorder="0" applyAlignment="0"/>
    <xf numFmtId="236" fontId="47" fillId="0" borderId="0" applyFill="0" applyBorder="0" applyAlignment="0"/>
    <xf numFmtId="186" fontId="49" fillId="0" borderId="0" applyFill="0" applyBorder="0" applyAlignment="0"/>
    <xf numFmtId="237" fontId="49" fillId="0" borderId="0" applyFill="0" applyBorder="0" applyAlignment="0"/>
    <xf numFmtId="238" fontId="47" fillId="0" borderId="0" applyFill="0" applyBorder="0" applyAlignment="0"/>
    <xf numFmtId="238" fontId="47" fillId="0" borderId="0" applyFill="0" applyBorder="0" applyAlignment="0"/>
    <xf numFmtId="237" fontId="49" fillId="0" borderId="0" applyFill="0" applyBorder="0" applyAlignment="0"/>
    <xf numFmtId="230" fontId="49" fillId="0" borderId="0" applyFill="0" applyBorder="0" applyAlignment="0"/>
    <xf numFmtId="231" fontId="47" fillId="0" borderId="0" applyFill="0" applyBorder="0" applyAlignment="0"/>
    <xf numFmtId="231" fontId="47" fillId="0" borderId="0" applyFill="0" applyBorder="0" applyAlignment="0"/>
    <xf numFmtId="230" fontId="49" fillId="0" borderId="0" applyFill="0" applyBorder="0" applyAlignment="0"/>
    <xf numFmtId="0" fontId="177" fillId="0" borderId="0" applyNumberFormat="0" applyAlignment="0">
      <alignment horizontal="left"/>
    </xf>
    <xf numFmtId="0" fontId="178" fillId="0" borderId="0">
      <alignment horizontal="left"/>
    </xf>
    <xf numFmtId="279" fontId="38" fillId="0" borderId="0" applyFont="0" applyFill="0" applyBorder="0" applyAlignment="0" applyProtection="0"/>
    <xf numFmtId="0" fontId="179" fillId="0" borderId="0"/>
    <xf numFmtId="0" fontId="179" fillId="0" borderId="0"/>
    <xf numFmtId="0" fontId="179" fillId="0" borderId="0"/>
    <xf numFmtId="0" fontId="180" fillId="0" borderId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3" fontId="38" fillId="0" borderId="0" applyFont="0" applyBorder="0" applyAlignment="0"/>
    <xf numFmtId="3" fontId="38" fillId="0" borderId="0" applyFont="0" applyBorder="0" applyAlignment="0"/>
    <xf numFmtId="0" fontId="182" fillId="0" borderId="0" applyProtection="0"/>
    <xf numFmtId="0" fontId="183" fillId="0" borderId="0" applyProtection="0"/>
    <xf numFmtId="0" fontId="184" fillId="0" borderId="0" applyProtection="0"/>
    <xf numFmtId="0" fontId="185" fillId="0" borderId="0" applyProtection="0"/>
    <xf numFmtId="0" fontId="186" fillId="0" borderId="0" applyNumberFormat="0" applyFont="0" applyFill="0" applyBorder="0" applyAlignment="0" applyProtection="0"/>
    <xf numFmtId="0" fontId="187" fillId="0" borderId="0" applyProtection="0"/>
    <xf numFmtId="0" fontId="188" fillId="0" borderId="0" applyProtection="0"/>
    <xf numFmtId="0" fontId="172" fillId="0" borderId="0">
      <protection locked="0"/>
    </xf>
    <xf numFmtId="0" fontId="172" fillId="0" borderId="0">
      <protection locked="0"/>
    </xf>
    <xf numFmtId="2" fontId="36" fillId="0" borderId="0" applyFont="0" applyFill="0" applyBorder="0" applyAlignment="0" applyProtection="0"/>
    <xf numFmtId="2" fontId="165" fillId="0" borderId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Protection="0"/>
    <xf numFmtId="0" fontId="190" fillId="0" borderId="0" applyNumberFormat="0" applyFill="0" applyBorder="0" applyProtection="0"/>
    <xf numFmtId="0" fontId="189" fillId="0" borderId="0" applyNumberFormat="0" applyFill="0" applyBorder="0" applyAlignment="0" applyProtection="0"/>
    <xf numFmtId="0" fontId="191" fillId="0" borderId="0" applyNumberFormat="0" applyFill="0" applyBorder="0" applyProtection="0">
      <alignment vertical="center"/>
    </xf>
    <xf numFmtId="0" fontId="192" fillId="0" borderId="0" applyNumberFormat="0" applyFill="0" applyBorder="0" applyAlignment="0" applyProtection="0"/>
    <xf numFmtId="0" fontId="193" fillId="0" borderId="0" applyNumberFormat="0" applyFill="0" applyBorder="0" applyProtection="0">
      <alignment vertical="center"/>
    </xf>
    <xf numFmtId="280" fontId="194" fillId="0" borderId="33" applyNumberFormat="0" applyFill="0" applyBorder="0" applyAlignment="0" applyProtection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280" fontId="197" fillId="0" borderId="34" applyNumberFormat="0" applyFill="0" applyBorder="0" applyAlignment="0" applyProtection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0" fontId="200" fillId="54" borderId="35" applyNumberFormat="0" applyAlignment="0">
      <protection locked="0"/>
    </xf>
    <xf numFmtId="0" fontId="36" fillId="55" borderId="36" applyNumberFormat="0" applyFont="0" applyAlignment="0" applyProtection="0"/>
    <xf numFmtId="0" fontId="201" fillId="0" borderId="0">
      <alignment vertical="top" wrapText="1"/>
    </xf>
    <xf numFmtId="3" fontId="38" fillId="56" borderId="37">
      <alignment horizontal="right" vertical="top" wrapText="1"/>
    </xf>
    <xf numFmtId="0" fontId="202" fillId="25" borderId="0" applyNumberFormat="0" applyBorder="0" applyAlignment="0" applyProtection="0"/>
    <xf numFmtId="0" fontId="202" fillId="25" borderId="0" applyNumberFormat="0" applyBorder="0" applyAlignment="0" applyProtection="0"/>
    <xf numFmtId="0" fontId="202" fillId="25" borderId="0" applyNumberFormat="0" applyBorder="0" applyAlignment="0" applyProtection="0"/>
    <xf numFmtId="38" fontId="203" fillId="21" borderId="0" applyNumberFormat="0" applyBorder="0" applyAlignment="0" applyProtection="0"/>
    <xf numFmtId="281" fontId="20" fillId="21" borderId="0" applyBorder="0" applyProtection="0"/>
    <xf numFmtId="0" fontId="204" fillId="0" borderId="9" applyNumberFormat="0" applyFill="0" applyBorder="0" applyAlignment="0" applyProtection="0">
      <alignment horizontal="center" vertical="center"/>
    </xf>
    <xf numFmtId="260" fontId="102" fillId="57" borderId="9" applyBorder="0">
      <alignment horizontal="center"/>
    </xf>
    <xf numFmtId="282" fontId="131" fillId="57" borderId="9" applyBorder="0">
      <alignment horizontal="center"/>
    </xf>
    <xf numFmtId="260" fontId="102" fillId="57" borderId="9" applyBorder="0">
      <alignment horizontal="center"/>
    </xf>
    <xf numFmtId="283" fontId="116" fillId="57" borderId="9" applyBorder="0">
      <alignment horizontal="center"/>
    </xf>
    <xf numFmtId="284" fontId="47" fillId="57" borderId="9" applyBorder="0">
      <alignment horizontal="center"/>
    </xf>
    <xf numFmtId="283" fontId="36" fillId="57" borderId="9" applyBorder="0">
      <alignment horizontal="center"/>
    </xf>
    <xf numFmtId="285" fontId="36" fillId="57" borderId="9" applyBorder="0">
      <alignment horizontal="center"/>
    </xf>
    <xf numFmtId="285" fontId="36" fillId="57" borderId="9" applyBorder="0">
      <alignment horizontal="center"/>
    </xf>
    <xf numFmtId="286" fontId="47" fillId="57" borderId="9" applyBorder="0">
      <alignment horizontal="center"/>
    </xf>
    <xf numFmtId="283" fontId="38" fillId="57" borderId="9" applyBorder="0">
      <alignment horizontal="center"/>
    </xf>
    <xf numFmtId="283" fontId="116" fillId="57" borderId="9" applyBorder="0">
      <alignment horizontal="center"/>
    </xf>
    <xf numFmtId="287" fontId="116" fillId="57" borderId="9" applyBorder="0">
      <alignment horizontal="center"/>
    </xf>
    <xf numFmtId="260" fontId="102" fillId="57" borderId="9" applyBorder="0">
      <alignment horizontal="center"/>
    </xf>
    <xf numFmtId="282" fontId="131" fillId="57" borderId="9" applyBorder="0">
      <alignment horizontal="center"/>
    </xf>
    <xf numFmtId="260" fontId="102" fillId="57" borderId="9" applyBorder="0">
      <alignment horizontal="center"/>
    </xf>
    <xf numFmtId="283" fontId="116" fillId="57" borderId="9" applyBorder="0">
      <alignment horizontal="center"/>
    </xf>
    <xf numFmtId="284" fontId="47" fillId="57" borderId="9" applyBorder="0">
      <alignment horizontal="center"/>
    </xf>
    <xf numFmtId="283" fontId="36" fillId="57" borderId="9" applyBorder="0">
      <alignment horizontal="center"/>
    </xf>
    <xf numFmtId="285" fontId="36" fillId="57" borderId="9" applyBorder="0">
      <alignment horizontal="center"/>
    </xf>
    <xf numFmtId="285" fontId="36" fillId="57" borderId="9" applyBorder="0">
      <alignment horizontal="center"/>
    </xf>
    <xf numFmtId="286" fontId="47" fillId="57" borderId="9" applyBorder="0">
      <alignment horizontal="center"/>
    </xf>
    <xf numFmtId="283" fontId="38" fillId="57" borderId="9" applyBorder="0">
      <alignment horizontal="center"/>
    </xf>
    <xf numFmtId="283" fontId="116" fillId="57" borderId="9" applyBorder="0">
      <alignment horizontal="center"/>
    </xf>
    <xf numFmtId="287" fontId="116" fillId="57" borderId="9" applyBorder="0">
      <alignment horizontal="center"/>
    </xf>
    <xf numFmtId="260" fontId="102" fillId="57" borderId="9" applyBorder="0">
      <alignment horizontal="center"/>
    </xf>
    <xf numFmtId="283" fontId="116" fillId="57" borderId="9" applyBorder="0">
      <alignment horizontal="center"/>
    </xf>
    <xf numFmtId="284" fontId="47" fillId="57" borderId="9" applyBorder="0">
      <alignment horizontal="center"/>
    </xf>
    <xf numFmtId="283" fontId="36" fillId="57" borderId="9" applyBorder="0">
      <alignment horizontal="center"/>
    </xf>
    <xf numFmtId="285" fontId="36" fillId="57" borderId="9" applyBorder="0">
      <alignment horizontal="center"/>
    </xf>
    <xf numFmtId="285" fontId="36" fillId="57" borderId="9" applyBorder="0">
      <alignment horizontal="center"/>
    </xf>
    <xf numFmtId="286" fontId="47" fillId="57" borderId="9" applyBorder="0">
      <alignment horizontal="center"/>
    </xf>
    <xf numFmtId="283" fontId="38" fillId="57" borderId="9" applyBorder="0">
      <alignment horizontal="center"/>
    </xf>
    <xf numFmtId="283" fontId="116" fillId="57" borderId="9" applyBorder="0">
      <alignment horizontal="center"/>
    </xf>
    <xf numFmtId="0" fontId="204" fillId="0" borderId="9" applyNumberFormat="0" applyFill="0" applyBorder="0" applyAlignment="0" applyProtection="0">
      <alignment horizontal="center" vertical="center"/>
    </xf>
    <xf numFmtId="282" fontId="131" fillId="57" borderId="9" applyBorder="0">
      <alignment horizontal="center"/>
    </xf>
    <xf numFmtId="287" fontId="116" fillId="57" borderId="9" applyBorder="0">
      <alignment horizontal="center"/>
    </xf>
    <xf numFmtId="260" fontId="102" fillId="57" borderId="9" applyBorder="0">
      <alignment horizontal="center"/>
    </xf>
    <xf numFmtId="0" fontId="205" fillId="0" borderId="0" applyNumberFormat="0" applyFont="0" applyBorder="0" applyAlignment="0">
      <alignment horizontal="left" vertical="center"/>
    </xf>
    <xf numFmtId="288" fontId="131" fillId="0" borderId="0" applyFont="0" applyFill="0" applyBorder="0" applyAlignment="0" applyProtection="0"/>
    <xf numFmtId="288" fontId="131" fillId="0" borderId="0" applyFont="0" applyFill="0" applyBorder="0" applyAlignment="0" applyProtection="0"/>
    <xf numFmtId="288" fontId="131" fillId="0" borderId="0" applyFont="0" applyFill="0" applyBorder="0" applyAlignment="0" applyProtection="0"/>
    <xf numFmtId="288" fontId="131" fillId="0" borderId="0" applyFont="0" applyFill="0" applyBorder="0" applyAlignment="0" applyProtection="0"/>
    <xf numFmtId="0" fontId="206" fillId="58" borderId="0"/>
    <xf numFmtId="0" fontId="207" fillId="58" borderId="0"/>
    <xf numFmtId="0" fontId="207" fillId="58" borderId="0"/>
    <xf numFmtId="0" fontId="206" fillId="58" borderId="0"/>
    <xf numFmtId="0" fontId="208" fillId="0" borderId="0">
      <alignment horizontal="left"/>
    </xf>
    <xf numFmtId="0" fontId="209" fillId="0" borderId="38" applyNumberFormat="0" applyAlignment="0" applyProtection="0">
      <alignment horizontal="left" vertical="center"/>
    </xf>
    <xf numFmtId="0" fontId="209" fillId="0" borderId="14">
      <alignment horizontal="left" vertical="center"/>
    </xf>
    <xf numFmtId="0" fontId="209" fillId="0" borderId="14">
      <alignment horizontal="left" vertical="center"/>
    </xf>
    <xf numFmtId="0" fontId="210" fillId="0" borderId="0" applyNumberFormat="0" applyFill="0" applyBorder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51" fillId="0" borderId="19" applyNumberFormat="0" applyFill="0" applyAlignment="0" applyProtection="0"/>
    <xf numFmtId="0" fontId="209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2" fillId="0" borderId="20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289" fontId="176" fillId="0" borderId="0">
      <protection locked="0"/>
    </xf>
    <xf numFmtId="0" fontId="210" fillId="0" borderId="0" applyProtection="0"/>
    <xf numFmtId="0" fontId="210" fillId="0" borderId="0" applyProtection="0"/>
    <xf numFmtId="289" fontId="176" fillId="0" borderId="0">
      <protection locked="0"/>
    </xf>
    <xf numFmtId="289" fontId="176" fillId="0" borderId="0">
      <protection locked="0"/>
    </xf>
    <xf numFmtId="0" fontId="209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11" fillId="0" borderId="39">
      <alignment horizontal="center"/>
    </xf>
    <xf numFmtId="0" fontId="211" fillId="0" borderId="0">
      <alignment horizontal="center"/>
    </xf>
    <xf numFmtId="290" fontId="212" fillId="59" borderId="1" applyNumberFormat="0" applyAlignment="0">
      <alignment horizontal="left" vertical="top"/>
    </xf>
    <xf numFmtId="5" fontId="212" fillId="59" borderId="1" applyNumberFormat="0" applyAlignment="0">
      <alignment horizontal="left" vertical="top"/>
    </xf>
    <xf numFmtId="5" fontId="212" fillId="59" borderId="1" applyNumberFormat="0" applyAlignment="0">
      <alignment horizontal="left" vertical="top"/>
    </xf>
    <xf numFmtId="5" fontId="212" fillId="59" borderId="1" applyNumberFormat="0" applyAlignment="0">
      <alignment horizontal="left" vertical="top"/>
    </xf>
    <xf numFmtId="5" fontId="212" fillId="59" borderId="1" applyNumberFormat="0" applyAlignment="0">
      <alignment horizontal="left" vertical="top"/>
    </xf>
    <xf numFmtId="290" fontId="212" fillId="59" borderId="1" applyNumberFormat="0" applyAlignment="0">
      <alignment horizontal="left" vertical="top"/>
    </xf>
    <xf numFmtId="290" fontId="212" fillId="59" borderId="1" applyNumberFormat="0" applyAlignment="0">
      <alignment horizontal="left" vertical="top"/>
    </xf>
    <xf numFmtId="291" fontId="123" fillId="0" borderId="0" applyFont="0" applyFill="0" applyBorder="0" applyAlignment="0" applyProtection="0">
      <alignment horizontal="center" vertical="center"/>
    </xf>
    <xf numFmtId="49" fontId="213" fillId="0" borderId="1">
      <alignment vertical="center"/>
    </xf>
    <xf numFmtId="49" fontId="213" fillId="0" borderId="1">
      <alignment vertical="center"/>
    </xf>
    <xf numFmtId="292" fontId="214" fillId="0" borderId="40" applyFont="0" applyBorder="0" applyAlignment="0"/>
    <xf numFmtId="0" fontId="7" fillId="0" borderId="0"/>
    <xf numFmtId="0" fontId="215" fillId="0" borderId="0" applyNumberFormat="0" applyFill="0" applyBorder="0" applyAlignment="0" applyProtection="0">
      <alignment vertical="top"/>
      <protection locked="0"/>
    </xf>
    <xf numFmtId="180" fontId="38" fillId="0" borderId="0" applyFont="0" applyFill="0" applyBorder="0" applyAlignment="0" applyProtection="0"/>
    <xf numFmtId="38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204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4" fontId="70" fillId="0" borderId="0" applyFont="0" applyFill="0" applyBorder="0" applyAlignment="0" applyProtection="0"/>
    <xf numFmtId="0" fontId="216" fillId="0" borderId="0"/>
    <xf numFmtId="293" fontId="217" fillId="0" borderId="0" applyFont="0" applyFill="0" applyBorder="0" applyAlignment="0" applyProtection="0"/>
    <xf numFmtId="0" fontId="218" fillId="0" borderId="0" applyFont="0" applyFill="0" applyBorder="0" applyAlignment="0" applyProtection="0"/>
    <xf numFmtId="0" fontId="218" fillId="0" borderId="0" applyFont="0" applyFill="0" applyBorder="0" applyAlignment="0" applyProtection="0"/>
    <xf numFmtId="10" fontId="203" fillId="60" borderId="1" applyNumberFormat="0" applyBorder="0" applyAlignment="0" applyProtection="0"/>
    <xf numFmtId="10" fontId="203" fillId="60" borderId="1" applyNumberFormat="0" applyBorder="0" applyAlignment="0" applyProtection="0"/>
    <xf numFmtId="0" fontId="59" fillId="19" borderId="24" applyNumberFormat="0" applyAlignment="0" applyProtection="0"/>
    <xf numFmtId="0" fontId="59" fillId="19" borderId="24" applyNumberFormat="0" applyAlignment="0" applyProtection="0"/>
    <xf numFmtId="0" fontId="59" fillId="19" borderId="24" applyNumberFormat="0" applyAlignment="0" applyProtection="0"/>
    <xf numFmtId="0" fontId="59" fillId="19" borderId="24" applyNumberFormat="0" applyAlignment="0" applyProtection="0"/>
    <xf numFmtId="0" fontId="59" fillId="19" borderId="24" applyNumberFormat="0" applyAlignment="0" applyProtection="0"/>
    <xf numFmtId="294" fontId="70" fillId="61" borderId="0"/>
    <xf numFmtId="0" fontId="7" fillId="0" borderId="0"/>
    <xf numFmtId="2" fontId="219" fillId="0" borderId="7" applyBorder="0"/>
    <xf numFmtId="2" fontId="219" fillId="0" borderId="7" applyBorder="0"/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0" fontId="220" fillId="0" borderId="0" applyNumberFormat="0" applyFill="0" applyBorder="0" applyAlignment="0" applyProtection="0">
      <alignment vertical="top"/>
      <protection locked="0"/>
    </xf>
    <xf numFmtId="180" fontId="38" fillId="0" borderId="0" applyFont="0" applyFill="0" applyBorder="0" applyAlignment="0" applyProtection="0"/>
    <xf numFmtId="0" fontId="38" fillId="0" borderId="0"/>
    <xf numFmtId="0" fontId="38" fillId="0" borderId="0"/>
    <xf numFmtId="0" fontId="2" fillId="0" borderId="41">
      <alignment horizontal="centerContinuous"/>
    </xf>
    <xf numFmtId="0" fontId="140" fillId="53" borderId="29" applyNumberFormat="0" applyAlignment="0" applyProtection="0"/>
    <xf numFmtId="0" fontId="223" fillId="53" borderId="29" applyNumberFormat="0" applyAlignment="0" applyProtection="0"/>
    <xf numFmtId="0" fontId="201" fillId="0" borderId="0"/>
    <xf numFmtId="0" fontId="47" fillId="0" borderId="0" applyNumberFormat="0" applyFill="0" applyBorder="0" applyAlignment="0" applyProtection="0"/>
    <xf numFmtId="41" fontId="70" fillId="0" borderId="0" applyFont="0" applyFill="0" applyBorder="0" applyAlignment="0" applyProtection="0"/>
    <xf numFmtId="41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224" fillId="0" borderId="42">
      <alignment horizontal="center" vertical="center" wrapText="1"/>
    </xf>
    <xf numFmtId="295" fontId="38" fillId="62" borderId="37">
      <alignment vertical="top" wrapText="1"/>
    </xf>
    <xf numFmtId="0" fontId="40" fillId="0" borderId="0"/>
    <xf numFmtId="0" fontId="40" fillId="0" borderId="0"/>
    <xf numFmtId="0" fontId="7" fillId="0" borderId="0" applyNumberFormat="0" applyFont="0" applyFill="0" applyBorder="0" applyProtection="0">
      <alignment horizontal="left" vertical="center"/>
    </xf>
    <xf numFmtId="0" fontId="221" fillId="0" borderId="0" applyNumberFormat="0" applyFill="0" applyBorder="0" applyAlignment="0" applyProtection="0">
      <alignment vertical="top"/>
      <protection locked="0"/>
    </xf>
    <xf numFmtId="0" fontId="40" fillId="0" borderId="0"/>
    <xf numFmtId="3" fontId="225" fillId="0" borderId="43">
      <alignment horizontal="centerContinuous"/>
    </xf>
    <xf numFmtId="0" fontId="36" fillId="0" borderId="0" applyFill="0" applyBorder="0" applyAlignment="0"/>
    <xf numFmtId="236" fontId="47" fillId="0" borderId="0" applyFill="0" applyBorder="0" applyAlignment="0"/>
    <xf numFmtId="236" fontId="47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230" fontId="49" fillId="0" borderId="0" applyFill="0" applyBorder="0" applyAlignment="0"/>
    <xf numFmtId="231" fontId="47" fillId="0" borderId="0" applyFill="0" applyBorder="0" applyAlignment="0"/>
    <xf numFmtId="231" fontId="47" fillId="0" borderId="0" applyFill="0" applyBorder="0" applyAlignment="0"/>
    <xf numFmtId="230" fontId="49" fillId="0" borderId="0" applyFill="0" applyBorder="0" applyAlignment="0"/>
    <xf numFmtId="186" fontId="49" fillId="0" borderId="0" applyFill="0" applyBorder="0" applyAlignment="0"/>
    <xf numFmtId="236" fontId="47" fillId="0" borderId="0" applyFill="0" applyBorder="0" applyAlignment="0"/>
    <xf numFmtId="236" fontId="47" fillId="0" borderId="0" applyFill="0" applyBorder="0" applyAlignment="0"/>
    <xf numFmtId="186" fontId="49" fillId="0" borderId="0" applyFill="0" applyBorder="0" applyAlignment="0"/>
    <xf numFmtId="237" fontId="49" fillId="0" borderId="0" applyFill="0" applyBorder="0" applyAlignment="0"/>
    <xf numFmtId="238" fontId="47" fillId="0" borderId="0" applyFill="0" applyBorder="0" applyAlignment="0"/>
    <xf numFmtId="238" fontId="47" fillId="0" borderId="0" applyFill="0" applyBorder="0" applyAlignment="0"/>
    <xf numFmtId="237" fontId="49" fillId="0" borderId="0" applyFill="0" applyBorder="0" applyAlignment="0"/>
    <xf numFmtId="230" fontId="49" fillId="0" borderId="0" applyFill="0" applyBorder="0" applyAlignment="0"/>
    <xf numFmtId="231" fontId="47" fillId="0" borderId="0" applyFill="0" applyBorder="0" applyAlignment="0"/>
    <xf numFmtId="231" fontId="47" fillId="0" borderId="0" applyFill="0" applyBorder="0" applyAlignment="0"/>
    <xf numFmtId="230" fontId="49" fillId="0" borderId="0" applyFill="0" applyBorder="0" applyAlignment="0"/>
    <xf numFmtId="0" fontId="226" fillId="0" borderId="44" applyNumberFormat="0" applyFill="0" applyAlignment="0" applyProtection="0"/>
    <xf numFmtId="0" fontId="226" fillId="0" borderId="44" applyNumberFormat="0" applyFill="0" applyAlignment="0" applyProtection="0"/>
    <xf numFmtId="0" fontId="226" fillId="0" borderId="44" applyNumberFormat="0" applyFill="0" applyAlignment="0" applyProtection="0"/>
    <xf numFmtId="294" fontId="70" fillId="63" borderId="0"/>
    <xf numFmtId="3" fontId="227" fillId="0" borderId="10" applyNumberFormat="0" applyAlignment="0">
      <alignment horizontal="center" vertical="center"/>
    </xf>
    <xf numFmtId="3" fontId="100" fillId="0" borderId="10" applyNumberFormat="0" applyAlignment="0">
      <alignment horizontal="center" vertical="center"/>
    </xf>
    <xf numFmtId="3" fontId="212" fillId="0" borderId="10" applyNumberFormat="0" applyAlignment="0">
      <alignment horizontal="center" vertical="center"/>
    </xf>
    <xf numFmtId="239" fontId="203" fillId="0" borderId="22" applyFont="0"/>
    <xf numFmtId="3" fontId="36" fillId="0" borderId="45"/>
    <xf numFmtId="0" fontId="102" fillId="0" borderId="0"/>
    <xf numFmtId="0" fontId="40" fillId="0" borderId="0"/>
    <xf numFmtId="0" fontId="79" fillId="0" borderId="0"/>
    <xf numFmtId="0" fontId="123" fillId="0" borderId="0" applyFont="0" applyFill="0" applyBorder="0" applyProtection="0">
      <alignment horizontal="center" vertical="center"/>
    </xf>
    <xf numFmtId="228" fontId="228" fillId="0" borderId="2" applyNumberFormat="0" applyFont="0" applyFill="0" applyBorder="0">
      <alignment horizontal="center"/>
    </xf>
    <xf numFmtId="38" fontId="40" fillId="0" borderId="0" applyFont="0" applyFill="0" applyBorder="0" applyAlignment="0" applyProtection="0"/>
    <xf numFmtId="4" fontId="49" fillId="0" borderId="0" applyFont="0" applyFill="0" applyBorder="0" applyAlignment="0" applyProtection="0"/>
    <xf numFmtId="296" fontId="36" fillId="0" borderId="0" applyFont="0" applyFill="0" applyBorder="0" applyAlignment="0" applyProtection="0"/>
    <xf numFmtId="40" fontId="40" fillId="0" borderId="0" applyFont="0" applyFill="0" applyBorder="0" applyAlignment="0" applyProtection="0"/>
    <xf numFmtId="180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29" fillId="0" borderId="3"/>
    <xf numFmtId="0" fontId="230" fillId="0" borderId="39"/>
    <xf numFmtId="297" fontId="36" fillId="0" borderId="0" applyFont="0" applyFill="0" applyBorder="0" applyAlignment="0" applyProtection="0"/>
    <xf numFmtId="298" fontId="36" fillId="0" borderId="0" applyFont="0" applyFill="0" applyBorder="0" applyAlignment="0" applyProtection="0"/>
    <xf numFmtId="299" fontId="36" fillId="0" borderId="2"/>
    <xf numFmtId="175" fontId="97" fillId="0" borderId="2"/>
    <xf numFmtId="175" fontId="97" fillId="0" borderId="2"/>
    <xf numFmtId="300" fontId="36" fillId="0" borderId="2"/>
    <xf numFmtId="301" fontId="70" fillId="0" borderId="0" applyFont="0" applyFill="0" applyBorder="0" applyAlignment="0" applyProtection="0"/>
    <xf numFmtId="302" fontId="35" fillId="0" borderId="0" applyFont="0" applyFill="0" applyBorder="0" applyAlignment="0" applyProtection="0"/>
    <xf numFmtId="303" fontId="40" fillId="0" borderId="0" applyFont="0" applyFill="0" applyBorder="0" applyAlignment="0" applyProtection="0"/>
    <xf numFmtId="304" fontId="40" fillId="0" borderId="0" applyFont="0" applyFill="0" applyBorder="0" applyAlignment="0" applyProtection="0"/>
    <xf numFmtId="305" fontId="36" fillId="0" borderId="0" applyFont="0" applyFill="0" applyBorder="0" applyAlignment="0" applyProtection="0"/>
    <xf numFmtId="306" fontId="36" fillId="0" borderId="0" applyFont="0" applyFill="0" applyBorder="0" applyAlignment="0" applyProtection="0"/>
    <xf numFmtId="6" fontId="40" fillId="0" borderId="0" applyFont="0" applyFill="0" applyBorder="0" applyAlignment="0" applyProtection="0"/>
    <xf numFmtId="8" fontId="40" fillId="0" borderId="0" applyFont="0" applyFill="0" applyBorder="0" applyAlignment="0" applyProtection="0"/>
    <xf numFmtId="0" fontId="165" fillId="0" borderId="0" applyNumberFormat="0" applyFont="0" applyFill="0" applyAlignment="0"/>
    <xf numFmtId="0" fontId="161" fillId="0" borderId="0">
      <alignment horizontal="justify" vertical="top"/>
    </xf>
    <xf numFmtId="0" fontId="231" fillId="64" borderId="0" applyNumberFormat="0" applyBorder="0" applyAlignment="0" applyProtection="0"/>
    <xf numFmtId="0" fontId="231" fillId="64" borderId="0" applyNumberFormat="0" applyBorder="0" applyAlignment="0" applyProtection="0"/>
    <xf numFmtId="0" fontId="231" fillId="64" borderId="0" applyNumberFormat="0" applyBorder="0" applyAlignment="0" applyProtection="0"/>
    <xf numFmtId="0" fontId="131" fillId="0" borderId="25"/>
    <xf numFmtId="0" fontId="131" fillId="0" borderId="25"/>
    <xf numFmtId="0" fontId="7" fillId="0" borderId="0"/>
    <xf numFmtId="0" fontId="7" fillId="0" borderId="0"/>
    <xf numFmtId="0" fontId="131" fillId="0" borderId="25"/>
    <xf numFmtId="0" fontId="47" fillId="0" borderId="3" applyNumberFormat="0" applyAlignment="0">
      <alignment horizontal="center"/>
    </xf>
    <xf numFmtId="0" fontId="47" fillId="0" borderId="3" applyNumberFormat="0" applyAlignment="0">
      <alignment horizontal="center"/>
    </xf>
    <xf numFmtId="0" fontId="114" fillId="49" borderId="0" applyNumberFormat="0" applyBorder="0" applyAlignment="0" applyProtection="0"/>
    <xf numFmtId="0" fontId="114" fillId="50" borderId="0" applyNumberFormat="0" applyBorder="0" applyAlignment="0" applyProtection="0"/>
    <xf numFmtId="0" fontId="114" fillId="51" borderId="0" applyNumberFormat="0" applyBorder="0" applyAlignment="0" applyProtection="0"/>
    <xf numFmtId="0" fontId="114" fillId="42" borderId="0" applyNumberFormat="0" applyBorder="0" applyAlignment="0" applyProtection="0"/>
    <xf numFmtId="0" fontId="114" fillId="43" borderId="0" applyNumberFormat="0" applyBorder="0" applyAlignment="0" applyProtection="0"/>
    <xf numFmtId="0" fontId="114" fillId="52" borderId="0" applyNumberFormat="0" applyBorder="0" applyAlignment="0" applyProtection="0"/>
    <xf numFmtId="0" fontId="115" fillId="49" borderId="0" applyNumberFormat="0" applyBorder="0" applyAlignment="0" applyProtection="0"/>
    <xf numFmtId="0" fontId="115" fillId="50" borderId="0" applyNumberFormat="0" applyBorder="0" applyAlignment="0" applyProtection="0"/>
    <xf numFmtId="0" fontId="115" fillId="51" borderId="0" applyNumberFormat="0" applyBorder="0" applyAlignment="0" applyProtection="0"/>
    <xf numFmtId="0" fontId="115" fillId="42" borderId="0" applyNumberFormat="0" applyBorder="0" applyAlignment="0" applyProtection="0"/>
    <xf numFmtId="0" fontId="115" fillId="43" borderId="0" applyNumberFormat="0" applyBorder="0" applyAlignment="0" applyProtection="0"/>
    <xf numFmtId="0" fontId="115" fillId="52" borderId="0" applyNumberFormat="0" applyBorder="0" applyAlignment="0" applyProtection="0"/>
    <xf numFmtId="0" fontId="36" fillId="0" borderId="0"/>
    <xf numFmtId="0" fontId="38" fillId="0" borderId="0">
      <alignment horizontal="left"/>
    </xf>
    <xf numFmtId="37" fontId="232" fillId="0" borderId="0"/>
    <xf numFmtId="0" fontId="36" fillId="0" borderId="0"/>
    <xf numFmtId="0" fontId="233" fillId="0" borderId="25" applyNumberFormat="0" applyFont="0" applyFill="0" applyBorder="0" applyAlignment="0">
      <alignment horizontal="center"/>
    </xf>
    <xf numFmtId="0" fontId="234" fillId="0" borderId="0"/>
    <xf numFmtId="307" fontId="36" fillId="0" borderId="0"/>
    <xf numFmtId="308" fontId="153" fillId="0" borderId="0"/>
    <xf numFmtId="308" fontId="153" fillId="0" borderId="0"/>
    <xf numFmtId="309" fontId="235" fillId="0" borderId="0"/>
    <xf numFmtId="0" fontId="90" fillId="0" borderId="0"/>
    <xf numFmtId="0" fontId="236" fillId="0" borderId="0"/>
    <xf numFmtId="0" fontId="236" fillId="0" borderId="0"/>
    <xf numFmtId="0" fontId="90" fillId="0" borderId="0"/>
    <xf numFmtId="0" fontId="36" fillId="0" borderId="0"/>
    <xf numFmtId="0" fontId="10" fillId="0" borderId="0"/>
    <xf numFmtId="0" fontId="36" fillId="0" borderId="0"/>
    <xf numFmtId="0" fontId="38" fillId="0" borderId="0"/>
    <xf numFmtId="0" fontId="108" fillId="0" borderId="0"/>
    <xf numFmtId="0" fontId="1" fillId="0" borderId="0"/>
    <xf numFmtId="0" fontId="38" fillId="0" borderId="0"/>
    <xf numFmtId="0" fontId="38" fillId="0" borderId="0"/>
    <xf numFmtId="3" fontId="10" fillId="0" borderId="0">
      <alignment vertical="center" wrapText="1"/>
    </xf>
    <xf numFmtId="0" fontId="117" fillId="0" borderId="0"/>
    <xf numFmtId="0" fontId="38" fillId="0" borderId="0"/>
    <xf numFmtId="0" fontId="117" fillId="0" borderId="0"/>
    <xf numFmtId="0" fontId="153" fillId="0" borderId="0"/>
    <xf numFmtId="0" fontId="1" fillId="0" borderId="0"/>
    <xf numFmtId="0" fontId="4" fillId="0" borderId="0">
      <alignment vertical="top"/>
    </xf>
    <xf numFmtId="0" fontId="237" fillId="0" borderId="0"/>
    <xf numFmtId="0" fontId="116" fillId="0" borderId="0"/>
    <xf numFmtId="0" fontId="108" fillId="0" borderId="0"/>
    <xf numFmtId="0" fontId="116" fillId="0" borderId="0"/>
    <xf numFmtId="0" fontId="38" fillId="0" borderId="0"/>
    <xf numFmtId="0" fontId="38" fillId="0" borderId="0"/>
    <xf numFmtId="0" fontId="153" fillId="0" borderId="0"/>
    <xf numFmtId="3" fontId="10" fillId="0" borderId="0">
      <alignment vertical="center" wrapText="1"/>
    </xf>
    <xf numFmtId="0" fontId="36" fillId="0" borderId="0"/>
    <xf numFmtId="0" fontId="10" fillId="0" borderId="0"/>
    <xf numFmtId="0" fontId="36" fillId="0" borderId="0"/>
    <xf numFmtId="3" fontId="10" fillId="0" borderId="0">
      <alignment vertical="center" wrapText="1"/>
    </xf>
    <xf numFmtId="0" fontId="116" fillId="0" borderId="0"/>
    <xf numFmtId="0" fontId="10" fillId="0" borderId="0"/>
    <xf numFmtId="0" fontId="10" fillId="0" borderId="0"/>
    <xf numFmtId="0" fontId="36" fillId="0" borderId="0"/>
    <xf numFmtId="0" fontId="102" fillId="0" borderId="0"/>
    <xf numFmtId="0" fontId="36" fillId="0" borderId="0"/>
    <xf numFmtId="0" fontId="36" fillId="0" borderId="0"/>
    <xf numFmtId="0" fontId="108" fillId="0" borderId="0"/>
    <xf numFmtId="0" fontId="116" fillId="0" borderId="0"/>
    <xf numFmtId="0" fontId="116" fillId="0" borderId="0"/>
    <xf numFmtId="3" fontId="10" fillId="0" borderId="0">
      <alignment vertical="center" wrapText="1"/>
    </xf>
    <xf numFmtId="0" fontId="38" fillId="0" borderId="0"/>
    <xf numFmtId="0" fontId="10" fillId="0" borderId="0"/>
    <xf numFmtId="0" fontId="1" fillId="0" borderId="0"/>
    <xf numFmtId="0" fontId="4" fillId="0" borderId="0"/>
    <xf numFmtId="0" fontId="36" fillId="0" borderId="0"/>
    <xf numFmtId="0" fontId="116" fillId="0" borderId="0"/>
    <xf numFmtId="0" fontId="38" fillId="0" borderId="0"/>
    <xf numFmtId="0" fontId="97" fillId="0" borderId="0"/>
    <xf numFmtId="0" fontId="38" fillId="0" borderId="0"/>
    <xf numFmtId="0" fontId="116" fillId="0" borderId="0"/>
    <xf numFmtId="0" fontId="36" fillId="0" borderId="0"/>
    <xf numFmtId="0" fontId="116" fillId="0" borderId="0"/>
    <xf numFmtId="0" fontId="36" fillId="0" borderId="0"/>
    <xf numFmtId="0" fontId="116" fillId="0" borderId="0"/>
    <xf numFmtId="0" fontId="36" fillId="0" borderId="0"/>
    <xf numFmtId="0" fontId="116" fillId="0" borderId="0"/>
    <xf numFmtId="0" fontId="36" fillId="0" borderId="0"/>
    <xf numFmtId="0" fontId="116" fillId="0" borderId="0"/>
    <xf numFmtId="0" fontId="36" fillId="0" borderId="0"/>
    <xf numFmtId="0" fontId="116" fillId="0" borderId="0"/>
    <xf numFmtId="0" fontId="38" fillId="0" borderId="0"/>
    <xf numFmtId="0" fontId="116" fillId="0" borderId="0"/>
    <xf numFmtId="0" fontId="38" fillId="0" borderId="0"/>
    <xf numFmtId="0" fontId="11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38" fillId="0" borderId="0"/>
    <xf numFmtId="0" fontId="10" fillId="0" borderId="0"/>
    <xf numFmtId="0" fontId="1" fillId="0" borderId="0"/>
    <xf numFmtId="0" fontId="239" fillId="0" borderId="0"/>
    <xf numFmtId="0" fontId="151" fillId="0" borderId="0"/>
    <xf numFmtId="0" fontId="36" fillId="0" borderId="0"/>
    <xf numFmtId="0" fontId="151" fillId="0" borderId="0"/>
    <xf numFmtId="0" fontId="36" fillId="0" borderId="0"/>
    <xf numFmtId="0" fontId="36" fillId="0" borderId="0"/>
    <xf numFmtId="0" fontId="116" fillId="0" borderId="0"/>
    <xf numFmtId="0" fontId="36" fillId="0" borderId="0"/>
    <xf numFmtId="0" fontId="116" fillId="0" borderId="0"/>
    <xf numFmtId="0" fontId="116" fillId="0" borderId="0"/>
    <xf numFmtId="0" fontId="116" fillId="0" borderId="0"/>
    <xf numFmtId="0" fontId="36" fillId="0" borderId="0"/>
    <xf numFmtId="0" fontId="36" fillId="0" borderId="0"/>
    <xf numFmtId="0" fontId="36" fillId="0" borderId="0"/>
    <xf numFmtId="0" fontId="116" fillId="0" borderId="0"/>
    <xf numFmtId="0" fontId="36" fillId="0" borderId="0"/>
    <xf numFmtId="0" fontId="116" fillId="0" borderId="0"/>
    <xf numFmtId="0" fontId="151" fillId="0" borderId="0"/>
    <xf numFmtId="0" fontId="116" fillId="0" borderId="0"/>
    <xf numFmtId="0" fontId="36" fillId="0" borderId="0"/>
    <xf numFmtId="0" fontId="116" fillId="0" borderId="0"/>
    <xf numFmtId="0" fontId="36" fillId="0" borderId="0"/>
    <xf numFmtId="0" fontId="152" fillId="0" borderId="0"/>
    <xf numFmtId="3" fontId="38" fillId="0" borderId="0"/>
    <xf numFmtId="0" fontId="36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40" fillId="0" borderId="0"/>
    <xf numFmtId="0" fontId="102" fillId="0" borderId="0"/>
    <xf numFmtId="0" fontId="36" fillId="0" borderId="0"/>
    <xf numFmtId="0" fontId="36" fillId="0" borderId="0"/>
    <xf numFmtId="0" fontId="241" fillId="0" borderId="0"/>
    <xf numFmtId="0" fontId="36" fillId="0" borderId="0"/>
    <xf numFmtId="0" fontId="242" fillId="0" borderId="0"/>
    <xf numFmtId="0" fontId="36" fillId="0" borderId="0"/>
    <xf numFmtId="0" fontId="36" fillId="0" borderId="0"/>
    <xf numFmtId="0" fontId="36" fillId="0" borderId="0" applyNumberFormat="0" applyFont="0" applyFill="0" applyBorder="0" applyAlignment="0" applyProtection="0">
      <alignment vertical="top"/>
    </xf>
    <xf numFmtId="0" fontId="116" fillId="0" borderId="0"/>
    <xf numFmtId="0" fontId="38" fillId="0" borderId="0"/>
    <xf numFmtId="0" fontId="7" fillId="0" borderId="0"/>
    <xf numFmtId="0" fontId="7" fillId="0" borderId="0"/>
    <xf numFmtId="0" fontId="162" fillId="0" borderId="0"/>
    <xf numFmtId="0" fontId="243" fillId="0" borderId="0"/>
    <xf numFmtId="0" fontId="145" fillId="0" borderId="0"/>
    <xf numFmtId="0" fontId="36" fillId="0" borderId="0"/>
    <xf numFmtId="0" fontId="1" fillId="0" borderId="0"/>
    <xf numFmtId="0" fontId="38" fillId="0" borderId="0"/>
    <xf numFmtId="0" fontId="38" fillId="0" borderId="0"/>
    <xf numFmtId="0" fontId="244" fillId="0" borderId="0" applyNumberFormat="0" applyFill="0" applyBorder="0" applyProtection="0">
      <alignment vertical="top"/>
    </xf>
    <xf numFmtId="3" fontId="10" fillId="0" borderId="0">
      <alignment vertical="center" wrapText="1"/>
    </xf>
    <xf numFmtId="0" fontId="36" fillId="0" borderId="0"/>
    <xf numFmtId="0" fontId="36" fillId="0" borderId="0"/>
    <xf numFmtId="0" fontId="108" fillId="0" borderId="0"/>
    <xf numFmtId="0" fontId="35" fillId="0" borderId="0"/>
    <xf numFmtId="0" fontId="7" fillId="0" borderId="0"/>
    <xf numFmtId="0" fontId="7" fillId="0" borderId="0"/>
    <xf numFmtId="0" fontId="35" fillId="0" borderId="0"/>
    <xf numFmtId="3" fontId="10" fillId="0" borderId="0">
      <alignment vertical="center" wrapText="1"/>
    </xf>
    <xf numFmtId="0" fontId="10" fillId="0" borderId="0"/>
    <xf numFmtId="0" fontId="108" fillId="0" borderId="0"/>
    <xf numFmtId="0" fontId="108" fillId="0" borderId="0"/>
    <xf numFmtId="0" fontId="151" fillId="0" borderId="0"/>
    <xf numFmtId="0" fontId="108" fillId="0" borderId="0"/>
    <xf numFmtId="0" fontId="245" fillId="0" borderId="0"/>
    <xf numFmtId="0" fontId="151" fillId="0" borderId="0"/>
    <xf numFmtId="0" fontId="75" fillId="0" borderId="0"/>
    <xf numFmtId="0" fontId="38" fillId="0" borderId="0"/>
    <xf numFmtId="0" fontId="38" fillId="0" borderId="0"/>
    <xf numFmtId="0" fontId="94" fillId="0" borderId="0" applyFont="0"/>
    <xf numFmtId="0" fontId="49" fillId="65" borderId="0"/>
    <xf numFmtId="0" fontId="173" fillId="0" borderId="0"/>
    <xf numFmtId="0" fontId="49" fillId="0" borderId="0"/>
    <xf numFmtId="0" fontId="10" fillId="55" borderId="36" applyNumberFormat="0" applyFont="0" applyAlignment="0" applyProtection="0"/>
    <xf numFmtId="0" fontId="10" fillId="55" borderId="36" applyNumberFormat="0" applyFont="0" applyAlignment="0" applyProtection="0"/>
    <xf numFmtId="0" fontId="1" fillId="2" borderId="13" applyNumberFormat="0" applyFont="0" applyAlignment="0" applyProtection="0"/>
    <xf numFmtId="0" fontId="38" fillId="55" borderId="36" applyNumberFormat="0" applyFont="0" applyAlignment="0" applyProtection="0"/>
    <xf numFmtId="0" fontId="38" fillId="55" borderId="36" applyNumberFormat="0" applyFont="0" applyAlignment="0" applyProtection="0"/>
    <xf numFmtId="0" fontId="1" fillId="2" borderId="13" applyNumberFormat="0" applyFont="0" applyAlignment="0" applyProtection="0"/>
    <xf numFmtId="310" fontId="71" fillId="0" borderId="0" applyFont="0" applyFill="0" applyBorder="0" applyProtection="0">
      <alignment vertical="top" wrapText="1"/>
    </xf>
    <xf numFmtId="0" fontId="226" fillId="0" borderId="44" applyNumberFormat="0" applyFill="0" applyAlignment="0" applyProtection="0"/>
    <xf numFmtId="0" fontId="246" fillId="0" borderId="44" applyNumberFormat="0" applyFill="0" applyAlignment="0" applyProtection="0"/>
    <xf numFmtId="0" fontId="47" fillId="0" borderId="0"/>
    <xf numFmtId="43" fontId="79" fillId="0" borderId="0" applyFont="0" applyFill="0" applyBorder="0" applyAlignment="0" applyProtection="0"/>
    <xf numFmtId="41" fontId="79" fillId="0" borderId="0" applyFont="0" applyFill="0" applyBorder="0" applyAlignment="0" applyProtection="0"/>
    <xf numFmtId="3" fontId="247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7" fillId="0" borderId="0"/>
    <xf numFmtId="0" fontId="58" fillId="17" borderId="23" applyNumberFormat="0" applyAlignment="0" applyProtection="0"/>
    <xf numFmtId="0" fontId="58" fillId="17" borderId="23" applyNumberFormat="0" applyAlignment="0" applyProtection="0"/>
    <xf numFmtId="0" fontId="58" fillId="17" borderId="23" applyNumberFormat="0" applyAlignment="0" applyProtection="0"/>
    <xf numFmtId="0" fontId="58" fillId="17" borderId="23" applyNumberFormat="0" applyAlignment="0" applyProtection="0"/>
    <xf numFmtId="171" fontId="249" fillId="0" borderId="3" applyFont="0" applyBorder="0" applyAlignment="0"/>
    <xf numFmtId="171" fontId="249" fillId="0" borderId="3" applyFont="0" applyBorder="0" applyAlignment="0"/>
    <xf numFmtId="0" fontId="148" fillId="65" borderId="0"/>
    <xf numFmtId="41" fontId="36" fillId="0" borderId="0" applyFont="0" applyFill="0" applyBorder="0" applyAlignment="0" applyProtection="0"/>
    <xf numFmtId="277" fontId="36" fillId="0" borderId="0" applyFont="0" applyFill="0" applyBorder="0" applyAlignment="0" applyProtection="0"/>
    <xf numFmtId="277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4" fontId="2" fillId="0" borderId="0">
      <alignment horizontal="center" wrapText="1"/>
      <protection locked="0"/>
    </xf>
    <xf numFmtId="14" fontId="2" fillId="0" borderId="0">
      <alignment horizontal="center" wrapText="1"/>
      <protection locked="0"/>
    </xf>
    <xf numFmtId="233" fontId="36" fillId="0" borderId="0" applyFont="0" applyFill="0" applyBorder="0" applyAlignment="0" applyProtection="0"/>
    <xf numFmtId="234" fontId="47" fillId="0" borderId="0" applyFont="0" applyFill="0" applyBorder="0" applyAlignment="0" applyProtection="0"/>
    <xf numFmtId="234" fontId="47" fillId="0" borderId="0" applyFont="0" applyFill="0" applyBorder="0" applyAlignment="0" applyProtection="0"/>
    <xf numFmtId="233" fontId="36" fillId="0" borderId="0" applyFont="0" applyFill="0" applyBorder="0" applyAlignment="0" applyProtection="0"/>
    <xf numFmtId="311" fontId="36" fillId="0" borderId="0" applyFont="0" applyFill="0" applyBorder="0" applyAlignment="0" applyProtection="0"/>
    <xf numFmtId="312" fontId="47" fillId="0" borderId="0" applyFont="0" applyFill="0" applyBorder="0" applyAlignment="0" applyProtection="0"/>
    <xf numFmtId="312" fontId="47" fillId="0" borderId="0" applyFont="0" applyFill="0" applyBorder="0" applyAlignment="0" applyProtection="0"/>
    <xf numFmtId="311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50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250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40" fillId="0" borderId="46" applyNumberFormat="0" applyBorder="0"/>
    <xf numFmtId="9" fontId="40" fillId="0" borderId="46" applyNumberFormat="0" applyBorder="0"/>
    <xf numFmtId="0" fontId="251" fillId="0" borderId="0"/>
    <xf numFmtId="0" fontId="36" fillId="0" borderId="0" applyFill="0" applyBorder="0" applyAlignment="0"/>
    <xf numFmtId="236" fontId="47" fillId="0" borderId="0" applyFill="0" applyBorder="0" applyAlignment="0"/>
    <xf numFmtId="236" fontId="47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230" fontId="49" fillId="0" borderId="0" applyFill="0" applyBorder="0" applyAlignment="0"/>
    <xf numFmtId="231" fontId="47" fillId="0" borderId="0" applyFill="0" applyBorder="0" applyAlignment="0"/>
    <xf numFmtId="231" fontId="47" fillId="0" borderId="0" applyFill="0" applyBorder="0" applyAlignment="0"/>
    <xf numFmtId="230" fontId="49" fillId="0" borderId="0" applyFill="0" applyBorder="0" applyAlignment="0"/>
    <xf numFmtId="186" fontId="49" fillId="0" borderId="0" applyFill="0" applyBorder="0" applyAlignment="0"/>
    <xf numFmtId="236" fontId="47" fillId="0" borderId="0" applyFill="0" applyBorder="0" applyAlignment="0"/>
    <xf numFmtId="236" fontId="47" fillId="0" borderId="0" applyFill="0" applyBorder="0" applyAlignment="0"/>
    <xf numFmtId="186" fontId="49" fillId="0" borderId="0" applyFill="0" applyBorder="0" applyAlignment="0"/>
    <xf numFmtId="237" fontId="49" fillId="0" borderId="0" applyFill="0" applyBorder="0" applyAlignment="0"/>
    <xf numFmtId="238" fontId="47" fillId="0" borderId="0" applyFill="0" applyBorder="0" applyAlignment="0"/>
    <xf numFmtId="238" fontId="47" fillId="0" borderId="0" applyFill="0" applyBorder="0" applyAlignment="0"/>
    <xf numFmtId="237" fontId="49" fillId="0" borderId="0" applyFill="0" applyBorder="0" applyAlignment="0"/>
    <xf numFmtId="230" fontId="49" fillId="0" borderId="0" applyFill="0" applyBorder="0" applyAlignment="0"/>
    <xf numFmtId="231" fontId="47" fillId="0" borderId="0" applyFill="0" applyBorder="0" applyAlignment="0"/>
    <xf numFmtId="231" fontId="47" fillId="0" borderId="0" applyFill="0" applyBorder="0" applyAlignment="0"/>
    <xf numFmtId="230" fontId="49" fillId="0" borderId="0" applyFill="0" applyBorder="0" applyAlignment="0"/>
    <xf numFmtId="4" fontId="178" fillId="0" borderId="0">
      <alignment horizontal="right"/>
    </xf>
    <xf numFmtId="0" fontId="252" fillId="0" borderId="0"/>
    <xf numFmtId="0" fontId="37" fillId="0" borderId="0"/>
    <xf numFmtId="0" fontId="37" fillId="0" borderId="0"/>
    <xf numFmtId="0" fontId="252" fillId="0" borderId="0"/>
    <xf numFmtId="0" fontId="40" fillId="0" borderId="0" applyNumberFormat="0" applyFont="0" applyFill="0" applyBorder="0" applyAlignment="0" applyProtection="0">
      <alignment horizontal="left"/>
    </xf>
    <xf numFmtId="0" fontId="40" fillId="0" borderId="0" applyNumberFormat="0" applyFont="0" applyFill="0" applyBorder="0" applyAlignment="0" applyProtection="0">
      <alignment horizontal="left"/>
    </xf>
    <xf numFmtId="0" fontId="253" fillId="0" borderId="39">
      <alignment horizontal="center"/>
    </xf>
    <xf numFmtId="0" fontId="254" fillId="0" borderId="47" applyFont="0">
      <alignment horizontal="left"/>
    </xf>
    <xf numFmtId="0" fontId="254" fillId="0" borderId="47" applyFont="0">
      <alignment horizontal="left"/>
    </xf>
    <xf numFmtId="0" fontId="254" fillId="0" borderId="47">
      <alignment horizontal="left"/>
    </xf>
    <xf numFmtId="0" fontId="254" fillId="0" borderId="47">
      <alignment horizontal="left"/>
    </xf>
    <xf numFmtId="1" fontId="36" fillId="0" borderId="10" applyNumberFormat="0" applyFill="0" applyAlignment="0" applyProtection="0">
      <alignment horizontal="center" vertical="center"/>
    </xf>
    <xf numFmtId="1" fontId="36" fillId="0" borderId="10" applyNumberFormat="0" applyFill="0" applyAlignment="0" applyProtection="0">
      <alignment horizontal="center" vertical="center"/>
    </xf>
    <xf numFmtId="1" fontId="36" fillId="0" borderId="10" applyNumberFormat="0" applyFill="0" applyAlignment="0" applyProtection="0">
      <alignment horizontal="center" vertical="center"/>
    </xf>
    <xf numFmtId="0" fontId="255" fillId="66" borderId="0" applyNumberFormat="0" applyFont="0" applyBorder="0" applyAlignment="0">
      <alignment horizontal="center"/>
    </xf>
    <xf numFmtId="4" fontId="256" fillId="0" borderId="0">
      <alignment horizontal="right"/>
    </xf>
    <xf numFmtId="14" fontId="257" fillId="0" borderId="0" applyNumberFormat="0" applyFill="0" applyBorder="0" applyAlignment="0" applyProtection="0">
      <alignment horizontal="left"/>
    </xf>
    <xf numFmtId="0" fontId="221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9" fillId="0" borderId="3"/>
    <xf numFmtId="204" fontId="70" fillId="0" borderId="0" applyFont="0" applyFill="0" applyBorder="0" applyAlignment="0" applyProtection="0"/>
    <xf numFmtId="0" fontId="49" fillId="0" borderId="3"/>
    <xf numFmtId="0" fontId="49" fillId="0" borderId="3"/>
    <xf numFmtId="189" fontId="70" fillId="0" borderId="0" applyFont="0" applyFill="0" applyBorder="0" applyAlignment="0" applyProtection="0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189" fontId="70" fillId="0" borderId="0" applyFont="0" applyFill="0" applyBorder="0" applyAlignment="0" applyProtection="0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49" fillId="0" borderId="3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1" fontId="70" fillId="0" borderId="0" applyFont="0" applyFill="0" applyBorder="0" applyAlignment="0" applyProtection="0"/>
    <xf numFmtId="0" fontId="49" fillId="0" borderId="3"/>
    <xf numFmtId="189" fontId="70" fillId="0" borderId="0" applyFont="0" applyFill="0" applyBorder="0" applyAlignment="0" applyProtection="0"/>
    <xf numFmtId="0" fontId="49" fillId="0" borderId="3" applyNumberFormat="0" applyFont="0" applyBorder="0" applyAlignment="0"/>
    <xf numFmtId="0" fontId="49" fillId="0" borderId="3" applyNumberFormat="0" applyFont="0" applyBorder="0" applyAlignment="0"/>
    <xf numFmtId="0" fontId="49" fillId="0" borderId="3" applyNumberFormat="0" applyFont="0" applyBorder="0" applyAlignment="0"/>
    <xf numFmtId="0" fontId="49" fillId="0" borderId="3" applyNumberFormat="0" applyFont="0" applyBorder="0" applyAlignment="0"/>
    <xf numFmtId="0" fontId="49" fillId="0" borderId="3" applyNumberFormat="0" applyFont="0" applyBorder="0" applyAlignment="0"/>
    <xf numFmtId="0" fontId="49" fillId="0" borderId="3" applyNumberFormat="0" applyFont="0" applyBorder="0" applyAlignment="0"/>
    <xf numFmtId="0" fontId="49" fillId="0" borderId="3" applyNumberFormat="0" applyFont="0" applyBorder="0" applyAlignment="0"/>
    <xf numFmtId="0" fontId="49" fillId="0" borderId="3" applyNumberFormat="0" applyFont="0" applyBorder="0" applyAlignment="0"/>
    <xf numFmtId="4" fontId="258" fillId="67" borderId="48" applyNumberFormat="0" applyProtection="0">
      <alignment vertical="center"/>
    </xf>
    <xf numFmtId="4" fontId="259" fillId="67" borderId="48" applyNumberFormat="0" applyProtection="0">
      <alignment vertical="center"/>
    </xf>
    <xf numFmtId="4" fontId="260" fillId="67" borderId="48" applyNumberFormat="0" applyProtection="0">
      <alignment horizontal="left" vertical="center" indent="1"/>
    </xf>
    <xf numFmtId="4" fontId="260" fillId="68" borderId="0" applyNumberFormat="0" applyProtection="0">
      <alignment horizontal="left" vertical="center" indent="1"/>
    </xf>
    <xf numFmtId="4" fontId="260" fillId="69" borderId="48" applyNumberFormat="0" applyProtection="0">
      <alignment horizontal="right" vertical="center"/>
    </xf>
    <xf numFmtId="4" fontId="260" fillId="70" borderId="48" applyNumberFormat="0" applyProtection="0">
      <alignment horizontal="right" vertical="center"/>
    </xf>
    <xf numFmtId="4" fontId="260" fillId="71" borderId="48" applyNumberFormat="0" applyProtection="0">
      <alignment horizontal="right" vertical="center"/>
    </xf>
    <xf numFmtId="4" fontId="260" fillId="72" borderId="48" applyNumberFormat="0" applyProtection="0">
      <alignment horizontal="right" vertical="center"/>
    </xf>
    <xf numFmtId="4" fontId="260" fillId="73" borderId="48" applyNumberFormat="0" applyProtection="0">
      <alignment horizontal="right" vertical="center"/>
    </xf>
    <xf numFmtId="4" fontId="260" fillId="74" borderId="48" applyNumberFormat="0" applyProtection="0">
      <alignment horizontal="right" vertical="center"/>
    </xf>
    <xf numFmtId="4" fontId="260" fillId="75" borderId="48" applyNumberFormat="0" applyProtection="0">
      <alignment horizontal="right" vertical="center"/>
    </xf>
    <xf numFmtId="4" fontId="260" fillId="76" borderId="48" applyNumberFormat="0" applyProtection="0">
      <alignment horizontal="right" vertical="center"/>
    </xf>
    <xf numFmtId="4" fontId="260" fillId="77" borderId="48" applyNumberFormat="0" applyProtection="0">
      <alignment horizontal="right" vertical="center"/>
    </xf>
    <xf numFmtId="4" fontId="258" fillId="78" borderId="49" applyNumberFormat="0" applyProtection="0">
      <alignment horizontal="left" vertical="center" indent="1"/>
    </xf>
    <xf numFmtId="4" fontId="258" fillId="79" borderId="0" applyNumberFormat="0" applyProtection="0">
      <alignment horizontal="left" vertical="center" indent="1"/>
    </xf>
    <xf numFmtId="4" fontId="258" fillId="68" borderId="0" applyNumberFormat="0" applyProtection="0">
      <alignment horizontal="left" vertical="center" indent="1"/>
    </xf>
    <xf numFmtId="4" fontId="260" fillId="79" borderId="48" applyNumberFormat="0" applyProtection="0">
      <alignment horizontal="right" vertical="center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68" borderId="0" applyNumberFormat="0" applyProtection="0">
      <alignment horizontal="left" vertical="center" indent="1"/>
    </xf>
    <xf numFmtId="4" fontId="62" fillId="68" borderId="0" applyNumberFormat="0" applyProtection="0">
      <alignment horizontal="left" vertical="center" indent="1"/>
    </xf>
    <xf numFmtId="4" fontId="260" fillId="57" borderId="48" applyNumberFormat="0" applyProtection="0">
      <alignment vertical="center"/>
    </xf>
    <xf numFmtId="4" fontId="261" fillId="57" borderId="48" applyNumberFormat="0" applyProtection="0">
      <alignment vertical="center"/>
    </xf>
    <xf numFmtId="4" fontId="258" fillId="79" borderId="50" applyNumberFormat="0" applyProtection="0">
      <alignment horizontal="left" vertical="center" indent="1"/>
    </xf>
    <xf numFmtId="4" fontId="260" fillId="57" borderId="48" applyNumberFormat="0" applyProtection="0">
      <alignment horizontal="right" vertical="center"/>
    </xf>
    <xf numFmtId="4" fontId="261" fillId="57" borderId="48" applyNumberFormat="0" applyProtection="0">
      <alignment horizontal="right" vertical="center"/>
    </xf>
    <xf numFmtId="4" fontId="258" fillId="79" borderId="48" applyNumberFormat="0" applyProtection="0">
      <alignment horizontal="left" vertical="center" indent="1"/>
    </xf>
    <xf numFmtId="4" fontId="262" fillId="59" borderId="50" applyNumberFormat="0" applyProtection="0">
      <alignment horizontal="left" vertical="center" indent="1"/>
    </xf>
    <xf numFmtId="4" fontId="263" fillId="57" borderId="48" applyNumberFormat="0" applyProtection="0">
      <alignment horizontal="right" vertical="center"/>
    </xf>
    <xf numFmtId="0" fontId="10" fillId="0" borderId="0">
      <alignment vertical="center"/>
    </xf>
    <xf numFmtId="0" fontId="264" fillId="0" borderId="0">
      <alignment horizontal="left"/>
    </xf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313" fontId="265" fillId="0" borderId="0" applyFont="0" applyFill="0" applyBorder="0" applyAlignment="0" applyProtection="0"/>
    <xf numFmtId="0" fontId="255" fillId="1" borderId="14" applyNumberFormat="0" applyFont="0" applyAlignment="0">
      <alignment horizontal="center"/>
    </xf>
    <xf numFmtId="0" fontId="215" fillId="0" borderId="0" applyNumberFormat="0" applyFill="0" applyBorder="0" applyAlignment="0" applyProtection="0">
      <alignment vertical="top"/>
      <protection locked="0"/>
    </xf>
    <xf numFmtId="4" fontId="36" fillId="0" borderId="10" applyBorder="0"/>
    <xf numFmtId="2" fontId="36" fillId="0" borderId="10"/>
    <xf numFmtId="3" fontId="35" fillId="0" borderId="0"/>
    <xf numFmtId="0" fontId="266" fillId="0" borderId="0" applyNumberFormat="0" applyFill="0" applyBorder="0" applyAlignment="0">
      <alignment horizontal="center"/>
    </xf>
    <xf numFmtId="0" fontId="267" fillId="0" borderId="37" applyNumberFormat="0" applyFill="0" applyBorder="0" applyAlignment="0" applyProtection="0"/>
    <xf numFmtId="1" fontId="36" fillId="0" borderId="0"/>
    <xf numFmtId="171" fontId="268" fillId="0" borderId="0" applyNumberFormat="0" applyBorder="0" applyAlignment="0">
      <alignment horizontal="centerContinuous"/>
    </xf>
    <xf numFmtId="0" fontId="38" fillId="0" borderId="10">
      <alignment horizontal="center"/>
    </xf>
    <xf numFmtId="0" fontId="49" fillId="0" borderId="0"/>
    <xf numFmtId="0" fontId="269" fillId="0" borderId="0"/>
    <xf numFmtId="0" fontId="269" fillId="0" borderId="0"/>
    <xf numFmtId="0" fontId="62" fillId="0" borderId="0">
      <alignment vertical="top"/>
    </xf>
    <xf numFmtId="2" fontId="3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209" fillId="0" borderId="14">
      <alignment horizontal="left" vertical="center"/>
    </xf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209" fillId="0" borderId="38" applyNumberFormat="0" applyAlignment="0" applyProtection="0">
      <alignment horizontal="left" vertical="center"/>
    </xf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209" fillId="0" borderId="0" applyNumberForma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210" fillId="0" borderId="0" applyNumberForma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70" fillId="0" borderId="0" applyFont="0" applyFill="0" applyBorder="0" applyAlignment="0" applyProtection="0"/>
    <xf numFmtId="183" fontId="72" fillId="0" borderId="0" applyFont="0" applyFill="0" applyBorder="0" applyAlignment="0" applyProtection="0"/>
    <xf numFmtId="205" fontId="3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70" fillId="0" borderId="0" applyFont="0" applyFill="0" applyBorder="0" applyAlignment="0" applyProtection="0"/>
    <xf numFmtId="183" fontId="72" fillId="0" borderId="0" applyFont="0" applyFill="0" applyBorder="0" applyAlignment="0" applyProtection="0"/>
    <xf numFmtId="171" fontId="39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97" fillId="0" borderId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271" fillId="0" borderId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131" fillId="0" borderId="0"/>
    <xf numFmtId="0" fontId="131" fillId="0" borderId="0"/>
    <xf numFmtId="314" fontId="75" fillId="0" borderId="0" applyFont="0" applyFill="0" applyBorder="0" applyAlignment="0" applyProtection="0"/>
    <xf numFmtId="192" fontId="74" fillId="0" borderId="0" applyFont="0" applyFill="0" applyBorder="0" applyAlignment="0" applyProtection="0"/>
    <xf numFmtId="193" fontId="75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192" fontId="74" fillId="0" borderId="0" applyFont="0" applyFill="0" applyBorder="0" applyAlignment="0" applyProtection="0"/>
    <xf numFmtId="0" fontId="75" fillId="0" borderId="0" applyFont="0" applyFill="0" applyBorder="0" applyAlignment="0" applyProtection="0"/>
    <xf numFmtId="315" fontId="74" fillId="0" borderId="0" applyFont="0" applyFill="0" applyBorder="0" applyAlignment="0" applyProtection="0"/>
    <xf numFmtId="316" fontId="36" fillId="0" borderId="0" applyFont="0" applyFill="0" applyBorder="0" applyAlignment="0" applyProtection="0"/>
    <xf numFmtId="317" fontId="36" fillId="0" borderId="0" applyFont="0" applyFill="0" applyBorder="0" applyAlignment="0" applyProtection="0"/>
    <xf numFmtId="0" fontId="131" fillId="0" borderId="0"/>
    <xf numFmtId="0" fontId="131" fillId="0" borderId="0"/>
    <xf numFmtId="315" fontId="74" fillId="0" borderId="0" applyFont="0" applyFill="0" applyBorder="0" applyAlignment="0" applyProtection="0"/>
    <xf numFmtId="315" fontId="74" fillId="0" borderId="0" applyFont="0" applyFill="0" applyBorder="0" applyAlignment="0" applyProtection="0"/>
    <xf numFmtId="315" fontId="74" fillId="0" borderId="0" applyFont="0" applyFill="0" applyBorder="0" applyAlignment="0" applyProtection="0"/>
    <xf numFmtId="243" fontId="97" fillId="0" borderId="0" applyFont="0" applyFill="0" applyBorder="0" applyAlignment="0" applyProtection="0"/>
    <xf numFmtId="318" fontId="74" fillId="0" borderId="0" applyFont="0" applyFill="0" applyBorder="0" applyAlignment="0" applyProtection="0"/>
    <xf numFmtId="319" fontId="81" fillId="0" borderId="0" applyFont="0" applyFill="0" applyBorder="0" applyAlignment="0" applyProtection="0"/>
    <xf numFmtId="318" fontId="74" fillId="0" borderId="0" applyFont="0" applyFill="0" applyBorder="0" applyAlignment="0" applyProtection="0"/>
    <xf numFmtId="318" fontId="74" fillId="0" borderId="0" applyFont="0" applyFill="0" applyBorder="0" applyAlignment="0" applyProtection="0"/>
    <xf numFmtId="318" fontId="74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65" fillId="0" borderId="0" applyNumberFormat="0" applyFont="0" applyFill="0" applyAlignment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0" fontId="165" fillId="0" borderId="0" applyNumberFormat="0" applyFont="0" applyFill="0" applyAlignment="0"/>
    <xf numFmtId="203" fontId="70" fillId="0" borderId="0" applyFont="0" applyFill="0" applyBorder="0" applyAlignment="0" applyProtection="0"/>
    <xf numFmtId="44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2" fontId="70" fillId="0" borderId="0" applyFont="0" applyFill="0" applyBorder="0" applyAlignment="0" applyProtection="0"/>
    <xf numFmtId="0" fontId="36" fillId="0" borderId="27" applyNumberFormat="0" applyFont="0" applyFill="0" applyAlignment="0" applyProtection="0"/>
    <xf numFmtId="320" fontId="131" fillId="0" borderId="0" applyFont="0" applyFill="0" applyBorder="0" applyAlignment="0" applyProtection="0"/>
    <xf numFmtId="42" fontId="70" fillId="0" borderId="0" applyFont="0" applyFill="0" applyBorder="0" applyAlignment="0" applyProtection="0"/>
    <xf numFmtId="198" fontId="70" fillId="0" borderId="0" applyFont="0" applyFill="0" applyBorder="0" applyAlignment="0" applyProtection="0"/>
    <xf numFmtId="199" fontId="35" fillId="0" borderId="0" applyFont="0" applyFill="0" applyBorder="0" applyAlignment="0" applyProtection="0"/>
    <xf numFmtId="199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0" fontId="47" fillId="0" borderId="0"/>
    <xf numFmtId="320" fontId="131" fillId="0" borderId="0" applyFont="0" applyFill="0" applyBorder="0" applyAlignment="0" applyProtection="0"/>
    <xf numFmtId="0" fontId="36" fillId="0" borderId="27" applyNumberFormat="0" applyFont="0" applyFill="0" applyAlignment="0" applyProtection="0"/>
    <xf numFmtId="320" fontId="131" fillId="0" borderId="0" applyFont="0" applyFill="0" applyBorder="0" applyAlignment="0" applyProtection="0"/>
    <xf numFmtId="320" fontId="131" fillId="0" borderId="0" applyFont="0" applyFill="0" applyBorder="0" applyAlignment="0" applyProtection="0"/>
    <xf numFmtId="0" fontId="131" fillId="0" borderId="0"/>
    <xf numFmtId="0" fontId="131" fillId="0" borderId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204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0" fontId="165" fillId="0" borderId="0" applyNumberFormat="0" applyFont="0" applyFill="0" applyAlignment="0"/>
    <xf numFmtId="189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321" fontId="39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42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0" fontId="36" fillId="0" borderId="27" applyNumberFormat="0" applyFont="0" applyFill="0" applyAlignment="0" applyProtection="0"/>
    <xf numFmtId="320" fontId="131" fillId="0" borderId="0" applyFont="0" applyFill="0" applyBorder="0" applyAlignment="0" applyProtection="0"/>
    <xf numFmtId="320" fontId="131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203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203" fontId="70" fillId="0" borderId="0" applyFont="0" applyFill="0" applyBorder="0" applyAlignment="0" applyProtection="0"/>
    <xf numFmtId="0" fontId="36" fillId="0" borderId="0"/>
    <xf numFmtId="178" fontId="36" fillId="0" borderId="0" applyFont="0" applyFill="0" applyBorder="0" applyAlignment="0" applyProtection="0"/>
    <xf numFmtId="38" fontId="97" fillId="0" borderId="0" applyFont="0" applyFill="0" applyBorder="0" applyAlignment="0" applyProtection="0"/>
    <xf numFmtId="38" fontId="72" fillId="0" borderId="0" applyFont="0" applyFill="0" applyBorder="0" applyAlignment="0" applyProtection="0"/>
    <xf numFmtId="178" fontId="36" fillId="0" borderId="0" applyFont="0" applyFill="0" applyBorder="0" applyAlignment="0" applyProtection="0"/>
    <xf numFmtId="38" fontId="97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36" fillId="0" borderId="0"/>
    <xf numFmtId="3" fontId="3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259" fontId="3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3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322" fontId="47" fillId="0" borderId="0" applyFont="0" applyFill="0" applyBorder="0" applyAlignment="0" applyProtection="0"/>
    <xf numFmtId="322" fontId="47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323" fontId="47" fillId="0" borderId="0" applyFont="0" applyFill="0" applyBorder="0" applyAlignment="0" applyProtection="0"/>
    <xf numFmtId="323" fontId="47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3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72" fillId="0" borderId="0" applyFont="0" applyFill="0" applyBorder="0" applyAlignment="0" applyProtection="0"/>
    <xf numFmtId="14" fontId="272" fillId="0" borderId="0"/>
    <xf numFmtId="0" fontId="273" fillId="0" borderId="0"/>
    <xf numFmtId="0" fontId="274" fillId="0" borderId="0"/>
    <xf numFmtId="0" fontId="275" fillId="0" borderId="0">
      <alignment horizontal="center"/>
    </xf>
    <xf numFmtId="0" fontId="276" fillId="0" borderId="6">
      <alignment horizontal="center" vertical="center"/>
    </xf>
    <xf numFmtId="0" fontId="277" fillId="0" borderId="1" applyAlignment="0">
      <alignment horizontal="center" vertical="center" wrapText="1"/>
    </xf>
    <xf numFmtId="0" fontId="278" fillId="0" borderId="1">
      <alignment horizontal="center" vertical="center" wrapText="1"/>
    </xf>
    <xf numFmtId="3" fontId="39" fillId="0" borderId="0"/>
    <xf numFmtId="0" fontId="279" fillId="0" borderId="15"/>
    <xf numFmtId="0" fontId="230" fillId="0" borderId="0"/>
    <xf numFmtId="40" fontId="280" fillId="0" borderId="0" applyBorder="0">
      <alignment horizontal="right"/>
    </xf>
    <xf numFmtId="0" fontId="281" fillId="0" borderId="0"/>
    <xf numFmtId="324" fontId="131" fillId="0" borderId="7">
      <alignment horizontal="right" vertical="center"/>
    </xf>
    <xf numFmtId="214" fontId="38" fillId="0" borderId="7">
      <alignment horizontal="right" vertical="center"/>
    </xf>
    <xf numFmtId="0" fontId="282" fillId="0" borderId="51" applyNumberFormat="0" applyFill="0" applyAlignment="0" applyProtection="0"/>
    <xf numFmtId="0" fontId="202" fillId="25" borderId="0" applyNumberFormat="0" applyBorder="0" applyAlignment="0" applyProtection="0"/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27" fontId="116" fillId="0" borderId="7">
      <alignment horizontal="right" vertical="center"/>
    </xf>
    <xf numFmtId="328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9" fontId="131" fillId="0" borderId="7">
      <alignment horizontal="right" vertical="center"/>
    </xf>
    <xf numFmtId="326" fontId="116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00" fontId="283" fillId="0" borderId="7">
      <alignment horizontal="right" vertical="center"/>
    </xf>
    <xf numFmtId="234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7" fontId="116" fillId="0" borderId="7">
      <alignment horizontal="right" vertical="center"/>
    </xf>
    <xf numFmtId="300" fontId="283" fillId="0" borderId="7">
      <alignment horizontal="right" vertical="center"/>
    </xf>
    <xf numFmtId="300" fontId="283" fillId="0" borderId="7">
      <alignment horizontal="right" vertical="center"/>
    </xf>
    <xf numFmtId="300" fontId="283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0" fontId="284" fillId="21" borderId="52" applyFont="0" applyFill="0" applyBorder="0"/>
    <xf numFmtId="328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8" fontId="131" fillId="0" borderId="7">
      <alignment horizontal="right" vertical="center"/>
    </xf>
    <xf numFmtId="324" fontId="131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26" fontId="116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31" fontId="36" fillId="0" borderId="7">
      <alignment horizontal="right" vertical="center"/>
    </xf>
    <xf numFmtId="331" fontId="36" fillId="0" borderId="7">
      <alignment horizontal="right" vertical="center"/>
    </xf>
    <xf numFmtId="332" fontId="70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167" fontId="47" fillId="0" borderId="7">
      <alignment horizontal="right" vertical="center"/>
    </xf>
    <xf numFmtId="234" fontId="38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234" fontId="38" fillId="0" borderId="7">
      <alignment horizontal="right" vertical="center"/>
    </xf>
    <xf numFmtId="243" fontId="131" fillId="0" borderId="7">
      <alignment horizontal="right" vertical="center"/>
    </xf>
    <xf numFmtId="243" fontId="131" fillId="0" borderId="7">
      <alignment horizontal="right" vertical="center"/>
    </xf>
    <xf numFmtId="243" fontId="131" fillId="0" borderId="7">
      <alignment horizontal="right" vertical="center"/>
    </xf>
    <xf numFmtId="324" fontId="131" fillId="0" borderId="7">
      <alignment horizontal="right" vertical="center"/>
    </xf>
    <xf numFmtId="243" fontId="131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327" fontId="116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334" fontId="36" fillId="0" borderId="7">
      <alignment horizontal="right" vertical="center"/>
    </xf>
    <xf numFmtId="334" fontId="36" fillId="0" borderId="7">
      <alignment horizontal="right" vertical="center"/>
    </xf>
    <xf numFmtId="334" fontId="36" fillId="0" borderId="7">
      <alignment horizontal="right" vertical="center"/>
    </xf>
    <xf numFmtId="334" fontId="36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6" fontId="116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35" fontId="38" fillId="0" borderId="7">
      <alignment horizontal="right" vertical="center"/>
    </xf>
    <xf numFmtId="335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234" fontId="38" fillId="0" borderId="7">
      <alignment horizontal="right" vertical="center"/>
    </xf>
    <xf numFmtId="167" fontId="47" fillId="0" borderId="7">
      <alignment horizontal="right" vertical="center"/>
    </xf>
    <xf numFmtId="234" fontId="38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36" fontId="39" fillId="0" borderId="7">
      <alignment horizontal="right" vertical="center"/>
    </xf>
    <xf numFmtId="337" fontId="38" fillId="0" borderId="7">
      <alignment horizontal="right" vertical="center"/>
    </xf>
    <xf numFmtId="337" fontId="38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27" fontId="116" fillId="0" borderId="7">
      <alignment horizontal="right" vertical="center"/>
    </xf>
    <xf numFmtId="324" fontId="131" fillId="0" borderId="7">
      <alignment horizontal="right"/>
    </xf>
    <xf numFmtId="337" fontId="38" fillId="0" borderId="7">
      <alignment horizontal="right" vertical="center"/>
    </xf>
    <xf numFmtId="337" fontId="38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8" fontId="38" fillId="0" borderId="7">
      <alignment horizontal="right" vertical="center"/>
    </xf>
    <xf numFmtId="339" fontId="285" fillId="0" borderId="7">
      <alignment horizontal="right" vertical="center"/>
    </xf>
    <xf numFmtId="340" fontId="116" fillId="0" borderId="7">
      <alignment horizontal="right" vertical="center"/>
    </xf>
    <xf numFmtId="340" fontId="116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27" fontId="116" fillId="0" borderId="7">
      <alignment horizontal="right" vertical="center"/>
    </xf>
    <xf numFmtId="337" fontId="38" fillId="0" borderId="7">
      <alignment horizontal="right" vertical="center"/>
    </xf>
    <xf numFmtId="330" fontId="284" fillId="21" borderId="52" applyFont="0" applyFill="0" applyBorder="0"/>
    <xf numFmtId="330" fontId="284" fillId="21" borderId="52" applyFont="0" applyFill="0" applyBorder="0"/>
    <xf numFmtId="324" fontId="131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26" fontId="116" fillId="0" borderId="7">
      <alignment horizontal="right" vertical="center"/>
    </xf>
    <xf numFmtId="342" fontId="3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41" fontId="131" fillId="0" borderId="7">
      <alignment horizontal="right" vertical="center"/>
    </xf>
    <xf numFmtId="329" fontId="131" fillId="0" borderId="7">
      <alignment horizontal="right" vertical="center"/>
    </xf>
    <xf numFmtId="324" fontId="131" fillId="0" borderId="7">
      <alignment horizontal="right" vertical="center"/>
    </xf>
    <xf numFmtId="343" fontId="131" fillId="0" borderId="7">
      <alignment horizontal="right" vertical="center"/>
    </xf>
    <xf numFmtId="343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7" fontId="116" fillId="0" borderId="7">
      <alignment horizontal="right" vertical="center"/>
    </xf>
    <xf numFmtId="338" fontId="38" fillId="0" borderId="7">
      <alignment horizontal="right" vertical="center"/>
    </xf>
    <xf numFmtId="234" fontId="38" fillId="0" borderId="7">
      <alignment horizontal="right" vertical="center"/>
    </xf>
    <xf numFmtId="332" fontId="70" fillId="0" borderId="7">
      <alignment horizontal="right" vertical="center"/>
    </xf>
    <xf numFmtId="343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43" fontId="131" fillId="0" borderId="7">
      <alignment horizontal="right" vertical="center"/>
    </xf>
    <xf numFmtId="343" fontId="131" fillId="0" borderId="7">
      <alignment horizontal="right" vertical="center"/>
    </xf>
    <xf numFmtId="343" fontId="131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7" fontId="116" fillId="0" borderId="7">
      <alignment horizontal="right" vertical="center"/>
    </xf>
    <xf numFmtId="327" fontId="116" fillId="0" borderId="7">
      <alignment horizontal="right" vertical="center"/>
    </xf>
    <xf numFmtId="343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7" fontId="116" fillId="0" borderId="7">
      <alignment horizontal="right" vertical="center"/>
    </xf>
    <xf numFmtId="343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0" fontId="284" fillId="21" borderId="52" applyFont="0" applyFill="0" applyBorder="0"/>
    <xf numFmtId="324" fontId="131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336" fontId="39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33" fontId="38" fillId="0" borderId="7">
      <alignment horizontal="right" vertical="center"/>
    </xf>
    <xf numFmtId="328" fontId="131" fillId="0" borderId="7">
      <alignment horizontal="right" vertical="center"/>
    </xf>
    <xf numFmtId="234" fontId="38" fillId="0" borderId="7">
      <alignment horizontal="right" vertical="center"/>
    </xf>
    <xf numFmtId="327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3" fontId="38" fillId="0" borderId="7">
      <alignment horizontal="right" vertical="center"/>
    </xf>
    <xf numFmtId="344" fontId="38" fillId="0" borderId="7">
      <alignment horizontal="right" vertical="center"/>
    </xf>
    <xf numFmtId="344" fontId="38" fillId="0" borderId="7">
      <alignment horizontal="right" vertical="center"/>
    </xf>
    <xf numFmtId="234" fontId="38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36" fontId="39" fillId="0" borderId="7">
      <alignment horizontal="right" vertical="center"/>
    </xf>
    <xf numFmtId="327" fontId="116" fillId="0" borderId="7">
      <alignment horizontal="right" vertical="center"/>
    </xf>
    <xf numFmtId="327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95" fontId="35" fillId="0" borderId="7">
      <alignment horizontal="right" vertical="center"/>
    </xf>
    <xf numFmtId="345" fontId="38" fillId="0" borderId="7">
      <alignment horizontal="right" vertical="center"/>
    </xf>
    <xf numFmtId="345" fontId="38" fillId="0" borderId="7">
      <alignment horizontal="right" vertical="center"/>
    </xf>
    <xf numFmtId="345" fontId="38" fillId="0" borderId="7">
      <alignment horizontal="right" vertical="center"/>
    </xf>
    <xf numFmtId="345" fontId="38" fillId="0" borderId="7">
      <alignment horizontal="right" vertical="center"/>
    </xf>
    <xf numFmtId="345" fontId="38" fillId="0" borderId="7">
      <alignment horizontal="right" vertical="center"/>
    </xf>
    <xf numFmtId="345" fontId="38" fillId="0" borderId="7">
      <alignment horizontal="right" vertical="center"/>
    </xf>
    <xf numFmtId="343" fontId="131" fillId="0" borderId="7">
      <alignment horizontal="right" vertical="center"/>
    </xf>
    <xf numFmtId="330" fontId="284" fillId="21" borderId="52" applyFont="0" applyFill="0" applyBorder="0"/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7" fontId="116" fillId="0" borderId="7">
      <alignment horizontal="right" vertical="center"/>
    </xf>
    <xf numFmtId="330" fontId="284" fillId="21" borderId="52" applyFont="0" applyFill="0" applyBorder="0"/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36" fontId="39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42" fontId="36" fillId="0" borderId="7">
      <alignment horizontal="right" vertical="center"/>
    </xf>
    <xf numFmtId="326" fontId="116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46" fontId="116" fillId="0" borderId="7">
      <alignment horizontal="right" vertical="center"/>
    </xf>
    <xf numFmtId="346" fontId="116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41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30" fontId="284" fillId="21" borderId="52" applyFont="0" applyFill="0" applyBorder="0"/>
    <xf numFmtId="234" fontId="38" fillId="0" borderId="7">
      <alignment horizontal="right" vertical="center"/>
    </xf>
    <xf numFmtId="234" fontId="38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41" fontId="131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42" fontId="36" fillId="0" borderId="7">
      <alignment horizontal="right" vertical="center"/>
    </xf>
    <xf numFmtId="327" fontId="116" fillId="0" borderId="7">
      <alignment horizontal="right" vertical="center"/>
    </xf>
    <xf numFmtId="326" fontId="116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33" fontId="38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43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347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8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181" fontId="38" fillId="0" borderId="7">
      <alignment horizontal="right" vertical="center"/>
    </xf>
    <xf numFmtId="181" fontId="38" fillId="0" borderId="7">
      <alignment horizontal="right" vertical="center"/>
    </xf>
    <xf numFmtId="181" fontId="38" fillId="0" borderId="7">
      <alignment horizontal="right" vertical="center"/>
    </xf>
    <xf numFmtId="181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21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7" fontId="116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4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46" fontId="116" fillId="0" borderId="7">
      <alignment horizontal="right" vertical="center"/>
    </xf>
    <xf numFmtId="327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4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44" fontId="38" fillId="0" borderId="7">
      <alignment horizontal="right" vertical="center"/>
    </xf>
    <xf numFmtId="346" fontId="116" fillId="0" borderId="7">
      <alignment horizontal="right" vertical="center"/>
    </xf>
    <xf numFmtId="327" fontId="116" fillId="0" borderId="7">
      <alignment horizontal="right" vertical="center"/>
    </xf>
    <xf numFmtId="327" fontId="116" fillId="0" borderId="7">
      <alignment horizontal="right" vertical="center"/>
    </xf>
    <xf numFmtId="243" fontId="131" fillId="0" borderId="7">
      <alignment horizontal="right" vertical="center"/>
    </xf>
    <xf numFmtId="328" fontId="131" fillId="0" borderId="7">
      <alignment horizontal="right" vertical="center"/>
    </xf>
    <xf numFmtId="329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2" fontId="70" fillId="0" borderId="7">
      <alignment horizontal="right" vertical="center"/>
    </xf>
    <xf numFmtId="325" fontId="38" fillId="0" borderId="7">
      <alignment horizontal="right" vertical="center"/>
    </xf>
    <xf numFmtId="324" fontId="131" fillId="0" borderId="7">
      <alignment horizontal="right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45" fontId="38" fillId="0" borderId="7">
      <alignment horizontal="right" vertical="center"/>
    </xf>
    <xf numFmtId="345" fontId="38" fillId="0" borderId="7">
      <alignment horizontal="right" vertical="center"/>
    </xf>
    <xf numFmtId="34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30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35" fontId="38" fillId="0" borderId="7">
      <alignment horizontal="right" vertical="center"/>
    </xf>
    <xf numFmtId="335" fontId="38" fillId="0" borderId="7">
      <alignment horizontal="right" vertical="center"/>
    </xf>
    <xf numFmtId="335" fontId="38" fillId="0" borderId="7">
      <alignment horizontal="right" vertical="center"/>
    </xf>
    <xf numFmtId="335" fontId="38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32" fontId="70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46" fontId="116" fillId="0" borderId="7">
      <alignment horizontal="right" vertical="center"/>
    </xf>
    <xf numFmtId="346" fontId="116" fillId="0" borderId="7">
      <alignment horizontal="right" vertical="center"/>
    </xf>
    <xf numFmtId="346" fontId="116" fillId="0" borderId="7">
      <alignment horizontal="right" vertical="center"/>
    </xf>
    <xf numFmtId="346" fontId="116" fillId="0" borderId="7">
      <alignment horizontal="right" vertical="center"/>
    </xf>
    <xf numFmtId="346" fontId="116" fillId="0" borderId="7">
      <alignment horizontal="right" vertical="center"/>
    </xf>
    <xf numFmtId="34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324" fontId="131" fillId="0" borderId="7">
      <alignment horizontal="right" vertical="center"/>
    </xf>
    <xf numFmtId="332" fontId="70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167" fontId="47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05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5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00" fontId="283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2" fontId="70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326" fontId="116" fillId="0" borderId="7">
      <alignment horizontal="right" vertical="center"/>
    </xf>
    <xf numFmtId="21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7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48" fontId="36" fillId="0" borderId="7">
      <alignment horizontal="right" vertical="center"/>
    </xf>
    <xf numFmtId="348" fontId="36" fillId="0" borderId="7">
      <alignment horizontal="right" vertical="center"/>
    </xf>
    <xf numFmtId="348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9" fontId="36" fillId="0" borderId="7">
      <alignment horizontal="right" vertical="center"/>
    </xf>
    <xf numFmtId="348" fontId="36" fillId="0" borderId="7">
      <alignment horizontal="right" vertical="center"/>
    </xf>
    <xf numFmtId="234" fontId="38" fillId="0" borderId="7">
      <alignment horizontal="right" vertical="center"/>
    </xf>
    <xf numFmtId="328" fontId="131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167" fontId="47" fillId="0" borderId="7">
      <alignment horizontal="right" vertical="center"/>
    </xf>
    <xf numFmtId="324" fontId="131" fillId="0" borderId="7">
      <alignment horizontal="right" vertical="center"/>
    </xf>
    <xf numFmtId="330" fontId="284" fillId="21" borderId="52" applyFont="0" applyFill="0" applyBorder="0"/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6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26" fontId="116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00" fontId="283" fillId="0" borderId="7">
      <alignment horizontal="right" vertical="center"/>
    </xf>
    <xf numFmtId="300" fontId="283" fillId="0" borderId="7">
      <alignment horizontal="right" vertical="center"/>
    </xf>
    <xf numFmtId="300" fontId="283" fillId="0" borderId="7">
      <alignment horizontal="right" vertical="center"/>
    </xf>
    <xf numFmtId="300" fontId="283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7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214" fontId="38" fillId="0" borderId="7">
      <alignment horizontal="right" vertical="center"/>
    </xf>
    <xf numFmtId="181" fontId="38" fillId="0" borderId="7">
      <alignment horizontal="right" vertical="center"/>
    </xf>
    <xf numFmtId="181" fontId="38" fillId="0" borderId="7">
      <alignment horizontal="right" vertical="center"/>
    </xf>
    <xf numFmtId="181" fontId="38" fillId="0" borderId="7">
      <alignment horizontal="right" vertical="center"/>
    </xf>
    <xf numFmtId="181" fontId="38" fillId="0" borderId="7">
      <alignment horizontal="right" vertical="center"/>
    </xf>
    <xf numFmtId="324" fontId="131" fillId="0" borderId="7">
      <alignment horizontal="right" vertical="center"/>
    </xf>
    <xf numFmtId="350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167" fontId="47" fillId="0" borderId="7">
      <alignment horizontal="right" vertical="center"/>
    </xf>
    <xf numFmtId="234" fontId="38" fillId="0" borderId="7">
      <alignment horizontal="right" vertical="center"/>
    </xf>
    <xf numFmtId="327" fontId="11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0" fontId="284" fillId="21" borderId="52" applyFont="0" applyFill="0" applyBorder="0"/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34" fontId="38" fillId="0" borderId="7">
      <alignment horizontal="right" vertical="center"/>
    </xf>
    <xf numFmtId="234" fontId="38" fillId="0" borderId="7">
      <alignment horizontal="right" vertical="center"/>
    </xf>
    <xf numFmtId="300" fontId="283" fillId="0" borderId="7">
      <alignment horizontal="right" vertical="center"/>
    </xf>
    <xf numFmtId="300" fontId="283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05" fontId="38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51" fontId="286" fillId="0" borderId="7">
      <alignment horizontal="right" vertical="center"/>
    </xf>
    <xf numFmtId="351" fontId="286" fillId="0" borderId="7">
      <alignment horizontal="right" vertical="center"/>
    </xf>
    <xf numFmtId="351" fontId="286" fillId="0" borderId="7">
      <alignment horizontal="right" vertical="center"/>
    </xf>
    <xf numFmtId="351" fontId="286" fillId="0" borderId="7">
      <alignment horizontal="right" vertical="center"/>
    </xf>
    <xf numFmtId="324" fontId="131" fillId="0" borderId="7">
      <alignment horizontal="right" vertical="center"/>
    </xf>
    <xf numFmtId="351" fontId="286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32" fontId="70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324" fontId="131" fillId="0" borderId="7">
      <alignment horizontal="right" vertical="center"/>
    </xf>
    <xf numFmtId="295" fontId="287" fillId="0" borderId="0" applyNumberFormat="0"/>
    <xf numFmtId="239" fontId="161" fillId="0" borderId="16">
      <protection hidden="1"/>
    </xf>
    <xf numFmtId="49" fontId="62" fillId="0" borderId="0" applyFill="0" applyBorder="0" applyAlignment="0"/>
    <xf numFmtId="0" fontId="36" fillId="0" borderId="0" applyFill="0" applyBorder="0" applyAlignment="0"/>
    <xf numFmtId="352" fontId="47" fillId="0" borderId="0" applyFill="0" applyBorder="0" applyAlignment="0"/>
    <xf numFmtId="352" fontId="47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335" fontId="36" fillId="0" borderId="0" applyFill="0" applyBorder="0" applyAlignment="0"/>
    <xf numFmtId="353" fontId="47" fillId="0" borderId="0" applyFill="0" applyBorder="0" applyAlignment="0"/>
    <xf numFmtId="353" fontId="47" fillId="0" borderId="0" applyFill="0" applyBorder="0" applyAlignment="0"/>
    <xf numFmtId="335" fontId="36" fillId="0" borderId="0" applyFill="0" applyBorder="0" applyAlignment="0"/>
    <xf numFmtId="199" fontId="131" fillId="0" borderId="7">
      <alignment horizontal="center"/>
    </xf>
    <xf numFmtId="199" fontId="131" fillId="0" borderId="7">
      <alignment horizontal="center"/>
    </xf>
    <xf numFmtId="199" fontId="131" fillId="0" borderId="7">
      <alignment horizontal="center"/>
    </xf>
    <xf numFmtId="231" fontId="288" fillId="0" borderId="0" applyNumberFormat="0" applyFont="0" applyFill="0" applyBorder="0" applyAlignment="0">
      <alignment horizontal="centerContinuous"/>
    </xf>
    <xf numFmtId="0" fontId="79" fillId="0" borderId="0">
      <alignment vertical="center" wrapText="1"/>
      <protection locked="0"/>
    </xf>
    <xf numFmtId="0" fontId="79" fillId="0" borderId="0">
      <alignment vertical="center" wrapText="1"/>
      <protection locked="0"/>
    </xf>
    <xf numFmtId="0" fontId="131" fillId="0" borderId="0" applyNumberFormat="0" applyFill="0" applyBorder="0" applyAlignment="0" applyProtection="0"/>
    <xf numFmtId="0" fontId="285" fillId="0" borderId="53"/>
    <xf numFmtId="0" fontId="38" fillId="0" borderId="53"/>
    <xf numFmtId="0" fontId="201" fillId="0" borderId="53"/>
    <xf numFmtId="0" fontId="201" fillId="0" borderId="53"/>
    <xf numFmtId="0" fontId="285" fillId="0" borderId="53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248" fillId="0" borderId="0" applyNumberFormat="0" applyFill="0" applyBorder="0" applyAlignment="0" applyProtection="0"/>
    <xf numFmtId="0" fontId="36" fillId="0" borderId="0" applyNumberFormat="0" applyAlignment="0">
      <alignment horizontal="left"/>
    </xf>
    <xf numFmtId="0" fontId="39" fillId="0" borderId="3" applyNumberFormat="0" applyBorder="0" applyAlignment="0"/>
    <xf numFmtId="0" fontId="39" fillId="0" borderId="3" applyNumberFormat="0" applyBorder="0" applyAlignment="0"/>
    <xf numFmtId="0" fontId="39" fillId="0" borderId="3" applyNumberFormat="0" applyBorder="0" applyAlignment="0"/>
    <xf numFmtId="0" fontId="39" fillId="0" borderId="3" applyNumberFormat="0" applyBorder="0" applyAlignment="0"/>
    <xf numFmtId="0" fontId="39" fillId="0" borderId="3" applyNumberFormat="0" applyBorder="0" applyAlignment="0"/>
    <xf numFmtId="0" fontId="39" fillId="0" borderId="3" applyNumberFormat="0" applyBorder="0" applyAlignment="0"/>
    <xf numFmtId="0" fontId="39" fillId="0" borderId="3" applyNumberFormat="0" applyBorder="0" applyAlignment="0"/>
    <xf numFmtId="0" fontId="39" fillId="0" borderId="3" applyNumberFormat="0" applyBorder="0" applyAlignment="0"/>
    <xf numFmtId="0" fontId="289" fillId="0" borderId="2" applyNumberFormat="0" applyBorder="0" applyAlignment="0">
      <alignment horizontal="center"/>
    </xf>
    <xf numFmtId="3" fontId="290" fillId="0" borderId="9" applyNumberFormat="0" applyBorder="0" applyAlignment="0"/>
    <xf numFmtId="49" fontId="291" fillId="0" borderId="0">
      <alignment horizontal="justify" vertical="center" wrapText="1"/>
    </xf>
    <xf numFmtId="354" fontId="292" fillId="0" borderId="11">
      <alignment horizontal="right"/>
    </xf>
    <xf numFmtId="0" fontId="293" fillId="0" borderId="3">
      <alignment horizontal="center" vertical="center" wrapText="1"/>
    </xf>
    <xf numFmtId="0" fontId="293" fillId="0" borderId="3">
      <alignment horizontal="center" vertical="center" wrapText="1"/>
    </xf>
    <xf numFmtId="0" fontId="293" fillId="0" borderId="3">
      <alignment horizontal="center" vertical="center" wrapText="1"/>
    </xf>
    <xf numFmtId="0" fontId="293" fillId="0" borderId="3">
      <alignment horizontal="center" vertical="center" wrapText="1"/>
    </xf>
    <xf numFmtId="0" fontId="293" fillId="0" borderId="3">
      <alignment horizontal="center" vertical="center" wrapText="1"/>
    </xf>
    <xf numFmtId="0" fontId="293" fillId="0" borderId="3">
      <alignment horizontal="center" vertical="center" wrapText="1"/>
    </xf>
    <xf numFmtId="0" fontId="293" fillId="0" borderId="3">
      <alignment horizontal="center" vertical="center" wrapText="1"/>
    </xf>
    <xf numFmtId="0" fontId="293" fillId="0" borderId="3">
      <alignment horizontal="center" vertical="center" wrapText="1"/>
    </xf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5" fillId="0" borderId="0">
      <alignment horizontal="center"/>
    </xf>
    <xf numFmtId="40" fontId="20" fillId="0" borderId="0"/>
    <xf numFmtId="0" fontId="296" fillId="17" borderId="24" applyNumberFormat="0" applyAlignment="0" applyProtection="0"/>
    <xf numFmtId="0" fontId="44" fillId="0" borderId="3"/>
    <xf numFmtId="0" fontId="44" fillId="0" borderId="3"/>
    <xf numFmtId="0" fontId="44" fillId="0" borderId="3"/>
    <xf numFmtId="0" fontId="44" fillId="0" borderId="3"/>
    <xf numFmtId="0" fontId="44" fillId="0" borderId="3"/>
    <xf numFmtId="0" fontId="44" fillId="0" borderId="3"/>
    <xf numFmtId="0" fontId="44" fillId="0" borderId="3"/>
    <xf numFmtId="0" fontId="44" fillId="0" borderId="3"/>
    <xf numFmtId="3" fontId="297" fillId="0" borderId="0" applyNumberFormat="0" applyFill="0" applyBorder="0" applyAlignment="0" applyProtection="0">
      <alignment horizontal="center" wrapText="1"/>
    </xf>
    <xf numFmtId="0" fontId="298" fillId="0" borderId="11" applyBorder="0" applyAlignment="0">
      <alignment horizontal="center" vertical="center"/>
    </xf>
    <xf numFmtId="0" fontId="299" fillId="0" borderId="0" applyNumberFormat="0" applyFill="0" applyBorder="0" applyAlignment="0" applyProtection="0">
      <alignment horizontal="centerContinuous"/>
    </xf>
    <xf numFmtId="0" fontId="204" fillId="0" borderId="54" applyNumberFormat="0" applyFill="0" applyBorder="0" applyAlignment="0" applyProtection="0">
      <alignment horizontal="center" vertical="center" wrapText="1"/>
    </xf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294" fillId="0" borderId="0" applyNumberFormat="0" applyFill="0" applyBorder="0" applyAlignment="0" applyProtection="0"/>
    <xf numFmtId="0" fontId="300" fillId="0" borderId="51" applyNumberFormat="0" applyFill="0" applyAlignment="0" applyProtection="0"/>
    <xf numFmtId="3" fontId="301" fillId="0" borderId="10" applyNumberFormat="0" applyAlignment="0">
      <alignment horizontal="center" vertical="center"/>
    </xf>
    <xf numFmtId="3" fontId="302" fillId="0" borderId="3" applyNumberFormat="0" applyAlignment="0">
      <alignment horizontal="left" wrapText="1"/>
    </xf>
    <xf numFmtId="3" fontId="302" fillId="0" borderId="3" applyNumberFormat="0" applyAlignment="0">
      <alignment horizontal="left" wrapText="1"/>
    </xf>
    <xf numFmtId="3" fontId="302" fillId="0" borderId="3" applyNumberFormat="0" applyAlignment="0">
      <alignment horizontal="left" wrapText="1"/>
    </xf>
    <xf numFmtId="3" fontId="302" fillId="0" borderId="3" applyNumberFormat="0" applyAlignment="0">
      <alignment horizontal="left" wrapText="1"/>
    </xf>
    <xf numFmtId="3" fontId="302" fillId="0" borderId="3" applyNumberFormat="0" applyAlignment="0">
      <alignment horizontal="left" wrapText="1"/>
    </xf>
    <xf numFmtId="3" fontId="302" fillId="0" borderId="3" applyNumberFormat="0" applyAlignment="0">
      <alignment horizontal="left" wrapText="1"/>
    </xf>
    <xf numFmtId="3" fontId="302" fillId="0" borderId="3" applyNumberFormat="0" applyAlignment="0">
      <alignment horizontal="left" wrapText="1"/>
    </xf>
    <xf numFmtId="3" fontId="302" fillId="0" borderId="3" applyNumberFormat="0" applyAlignment="0">
      <alignment horizontal="left" wrapText="1"/>
    </xf>
    <xf numFmtId="3" fontId="301" fillId="0" borderId="10" applyNumberFormat="0" applyAlignment="0">
      <alignment horizontal="center" vertical="center"/>
    </xf>
    <xf numFmtId="0" fontId="303" fillId="0" borderId="55" applyNumberFormat="0" applyBorder="0" applyAlignment="0">
      <alignment vertical="center"/>
    </xf>
    <xf numFmtId="0" fontId="303" fillId="0" borderId="55" applyNumberFormat="0" applyBorder="0" applyAlignment="0">
      <alignment vertical="center"/>
    </xf>
    <xf numFmtId="0" fontId="303" fillId="0" borderId="55" applyNumberFormat="0" applyBorder="0" applyAlignment="0">
      <alignment vertical="center"/>
    </xf>
    <xf numFmtId="0" fontId="304" fillId="25" borderId="0" applyNumberFormat="0" applyBorder="0" applyAlignment="0" applyProtection="0"/>
    <xf numFmtId="0" fontId="36" fillId="0" borderId="27" applyNumberFormat="0" applyFont="0" applyFill="0" applyAlignment="0" applyProtection="0"/>
    <xf numFmtId="0" fontId="282" fillId="0" borderId="51" applyNumberFormat="0" applyFill="0" applyAlignment="0" applyProtection="0"/>
    <xf numFmtId="0" fontId="282" fillId="0" borderId="51" applyNumberFormat="0" applyFill="0" applyAlignment="0" applyProtection="0"/>
    <xf numFmtId="0" fontId="282" fillId="0" borderId="51" applyNumberFormat="0" applyFill="0" applyAlignment="0" applyProtection="0"/>
    <xf numFmtId="0" fontId="282" fillId="0" borderId="51" applyNumberFormat="0" applyFill="0" applyAlignment="0" applyProtection="0"/>
    <xf numFmtId="0" fontId="305" fillId="0" borderId="56" applyNumberFormat="0" applyAlignment="0">
      <alignment horizontal="center"/>
    </xf>
    <xf numFmtId="0" fontId="306" fillId="0" borderId="3" applyNumberFormat="0" applyFont="0" applyAlignment="0">
      <alignment horizontal="center" vertical="center"/>
    </xf>
    <xf numFmtId="0" fontId="306" fillId="0" borderId="3" applyNumberFormat="0" applyFont="0" applyAlignment="0">
      <alignment horizontal="center" vertical="center"/>
    </xf>
    <xf numFmtId="0" fontId="306" fillId="0" borderId="3" applyNumberFormat="0" applyFont="0" applyAlignment="0">
      <alignment horizontal="center" vertical="center"/>
    </xf>
    <xf numFmtId="0" fontId="306" fillId="0" borderId="3" applyNumberFormat="0" applyFont="0" applyAlignment="0">
      <alignment horizontal="center" vertical="center"/>
    </xf>
    <xf numFmtId="0" fontId="306" fillId="0" borderId="3" applyNumberFormat="0" applyFont="0" applyAlignment="0">
      <alignment horizontal="center" vertical="center"/>
    </xf>
    <xf numFmtId="0" fontId="306" fillId="0" borderId="3" applyNumberFormat="0" applyFont="0" applyAlignment="0">
      <alignment horizontal="center" vertical="center"/>
    </xf>
    <xf numFmtId="0" fontId="306" fillId="0" borderId="3" applyNumberFormat="0" applyFont="0" applyAlignment="0">
      <alignment horizontal="center" vertical="center"/>
    </xf>
    <xf numFmtId="0" fontId="306" fillId="0" borderId="3" applyNumberFormat="0" applyFont="0" applyAlignment="0">
      <alignment horizontal="center" vertical="center"/>
    </xf>
    <xf numFmtId="0" fontId="307" fillId="64" borderId="0" applyNumberFormat="0" applyBorder="0" applyAlignment="0" applyProtection="0"/>
    <xf numFmtId="0" fontId="36" fillId="0" borderId="0"/>
    <xf numFmtId="0" fontId="44" fillId="0" borderId="57">
      <alignment horizontal="center"/>
    </xf>
    <xf numFmtId="180" fontId="36" fillId="0" borderId="0" applyFont="0" applyFill="0" applyBorder="0" applyAlignment="0" applyProtection="0"/>
    <xf numFmtId="355" fontId="36" fillId="0" borderId="0" applyFont="0" applyFill="0" applyBorder="0" applyAlignment="0" applyProtection="0"/>
    <xf numFmtId="276" fontId="217" fillId="0" borderId="0" applyFont="0" applyFill="0" applyBorder="0" applyAlignment="0" applyProtection="0"/>
    <xf numFmtId="0" fontId="308" fillId="0" borderId="0" applyNumberFormat="0" applyFill="0" applyBorder="0" applyAlignment="0" applyProtection="0"/>
    <xf numFmtId="0" fontId="181" fillId="0" borderId="0" applyNumberFormat="0" applyFill="0" applyBorder="0" applyAlignment="0" applyProtection="0"/>
    <xf numFmtId="356" fontId="305" fillId="0" borderId="0" applyFont="0" applyFill="0" applyBorder="0" applyAlignment="0" applyProtection="0"/>
    <xf numFmtId="357" fontId="39" fillId="0" borderId="0" applyFont="0" applyFill="0" applyBorder="0" applyAlignment="0" applyProtection="0"/>
    <xf numFmtId="0" fontId="309" fillId="0" borderId="0" applyNumberFormat="0" applyFill="0" applyBorder="0" applyAlignment="0" applyProtection="0"/>
    <xf numFmtId="0" fontId="310" fillId="0" borderId="0" applyNumberFormat="0" applyFill="0" applyBorder="0" applyAlignment="0" applyProtection="0"/>
    <xf numFmtId="0" fontId="209" fillId="0" borderId="45">
      <alignment horizontal="center"/>
    </xf>
    <xf numFmtId="335" fontId="131" fillId="0" borderId="0"/>
    <xf numFmtId="358" fontId="38" fillId="0" borderId="0"/>
    <xf numFmtId="359" fontId="36" fillId="0" borderId="0">
      <alignment vertical="top"/>
    </xf>
    <xf numFmtId="360" fontId="311" fillId="0" borderId="0">
      <alignment vertical="top"/>
    </xf>
    <xf numFmtId="335" fontId="131" fillId="0" borderId="0"/>
    <xf numFmtId="243" fontId="131" fillId="0" borderId="1"/>
    <xf numFmtId="361" fontId="38" fillId="0" borderId="1"/>
    <xf numFmtId="243" fontId="131" fillId="0" borderId="1"/>
    <xf numFmtId="0" fontId="312" fillId="0" borderId="0"/>
    <xf numFmtId="3" fontId="38" fillId="69" borderId="37">
      <alignment horizontal="right" vertical="top" wrapText="1"/>
    </xf>
    <xf numFmtId="0" fontId="153" fillId="0" borderId="0"/>
    <xf numFmtId="3" fontId="131" fillId="0" borderId="0" applyNumberFormat="0" applyBorder="0" applyAlignment="0" applyProtection="0">
      <alignment horizontal="centerContinuous"/>
      <protection locked="0"/>
    </xf>
    <xf numFmtId="3" fontId="131" fillId="0" borderId="0" applyNumberFormat="0" applyBorder="0" applyAlignment="0" applyProtection="0">
      <alignment horizontal="centerContinuous"/>
      <protection locked="0"/>
    </xf>
    <xf numFmtId="3" fontId="94" fillId="0" borderId="0">
      <protection locked="0"/>
    </xf>
    <xf numFmtId="3" fontId="313" fillId="0" borderId="0">
      <protection locked="0"/>
    </xf>
    <xf numFmtId="3" fontId="313" fillId="0" borderId="0">
      <protection locked="0"/>
    </xf>
    <xf numFmtId="3" fontId="94" fillId="0" borderId="0">
      <protection locked="0"/>
    </xf>
    <xf numFmtId="0" fontId="153" fillId="0" borderId="0"/>
    <xf numFmtId="0" fontId="287" fillId="0" borderId="58" applyFill="0" applyBorder="0" applyAlignment="0">
      <alignment horizontal="center"/>
    </xf>
    <xf numFmtId="290" fontId="314" fillId="80" borderId="11">
      <alignment vertical="top"/>
    </xf>
    <xf numFmtId="5" fontId="314" fillId="80" borderId="11">
      <alignment vertical="top"/>
    </xf>
    <xf numFmtId="5" fontId="314" fillId="80" borderId="11">
      <alignment vertical="top"/>
    </xf>
    <xf numFmtId="290" fontId="314" fillId="80" borderId="11">
      <alignment vertical="top"/>
    </xf>
    <xf numFmtId="0" fontId="291" fillId="81" borderId="1">
      <alignment horizontal="left" vertical="center"/>
    </xf>
    <xf numFmtId="0" fontId="291" fillId="82" borderId="1">
      <alignment horizontal="left" vertical="center"/>
    </xf>
    <xf numFmtId="0" fontId="291" fillId="82" borderId="1">
      <alignment horizontal="left" vertical="center"/>
    </xf>
    <xf numFmtId="0" fontId="291" fillId="81" borderId="1">
      <alignment horizontal="left" vertical="center"/>
    </xf>
    <xf numFmtId="208" fontId="315" fillId="83" borderId="11"/>
    <xf numFmtId="6" fontId="315" fillId="83" borderId="11"/>
    <xf numFmtId="6" fontId="315" fillId="83" borderId="11"/>
    <xf numFmtId="208" fontId="315" fillId="83" borderId="11"/>
    <xf numFmtId="5" fontId="212" fillId="0" borderId="11">
      <alignment horizontal="left" vertical="top"/>
    </xf>
    <xf numFmtId="276" fontId="316" fillId="0" borderId="11">
      <alignment horizontal="left" vertical="top"/>
    </xf>
    <xf numFmtId="0" fontId="317" fillId="84" borderId="0">
      <alignment horizontal="left" vertical="center"/>
    </xf>
    <xf numFmtId="0" fontId="318" fillId="0" borderId="0" applyNumberFormat="0" applyFill="0" applyBorder="0" applyAlignment="0" applyProtection="0"/>
    <xf numFmtId="5" fontId="47" fillId="0" borderId="10">
      <alignment horizontal="left" vertical="top"/>
    </xf>
    <xf numFmtId="276" fontId="319" fillId="0" borderId="10">
      <alignment horizontal="left" vertical="top"/>
    </xf>
    <xf numFmtId="0" fontId="320" fillId="0" borderId="10">
      <alignment horizontal="left" vertical="center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362" fontId="36" fillId="0" borderId="0" applyFont="0" applyFill="0" applyBorder="0" applyAlignment="0" applyProtection="0"/>
    <xf numFmtId="363" fontId="36" fillId="0" borderId="0" applyFont="0" applyFill="0" applyBorder="0" applyAlignment="0" applyProtection="0"/>
    <xf numFmtId="190" fontId="173" fillId="0" borderId="0" applyFont="0" applyFill="0" applyBorder="0" applyAlignment="0" applyProtection="0"/>
    <xf numFmtId="364" fontId="173" fillId="0" borderId="0" applyFont="0" applyFill="0" applyBorder="0" applyAlignment="0" applyProtection="0"/>
    <xf numFmtId="0" fontId="308" fillId="0" borderId="0" applyNumberFormat="0" applyFill="0" applyBorder="0" applyAlignment="0" applyProtection="0"/>
    <xf numFmtId="0" fontId="308" fillId="0" borderId="0" applyNumberFormat="0" applyFill="0" applyBorder="0" applyAlignment="0" applyProtection="0"/>
    <xf numFmtId="0" fontId="308" fillId="0" borderId="0" applyNumberFormat="0" applyFill="0" applyBorder="0" applyAlignment="0" applyProtection="0"/>
    <xf numFmtId="43" fontId="116" fillId="0" borderId="0" applyFont="0" applyFill="0" applyBorder="0" applyAlignment="0" applyProtection="0"/>
    <xf numFmtId="43" fontId="116" fillId="0" borderId="0" applyFont="0" applyFill="0" applyBorder="0" applyAlignment="0" applyProtection="0"/>
    <xf numFmtId="0" fontId="321" fillId="0" borderId="0" applyNumberFormat="0" applyFont="0" applyFill="0" applyBorder="0" applyProtection="0">
      <alignment horizontal="center" vertical="center" wrapText="1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26" fillId="24" borderId="0" applyNumberFormat="0" applyBorder="0" applyAlignment="0" applyProtection="0"/>
    <xf numFmtId="0" fontId="322" fillId="0" borderId="59" applyNumberFormat="0" applyFont="0" applyAlignment="0">
      <alignment horizontal="center"/>
    </xf>
    <xf numFmtId="0" fontId="322" fillId="0" borderId="59" applyNumberFormat="0" applyFont="0" applyAlignment="0">
      <alignment horizontal="center"/>
    </xf>
    <xf numFmtId="0" fontId="322" fillId="0" borderId="59" applyNumberFormat="0" applyFont="0" applyAlignment="0">
      <alignment horizontal="center"/>
    </xf>
    <xf numFmtId="0" fontId="323" fillId="24" borderId="0" applyNumberFormat="0" applyBorder="0" applyAlignment="0" applyProtection="0"/>
    <xf numFmtId="0" fontId="324" fillId="0" borderId="0" applyNumberFormat="0" applyFill="0" applyBorder="0" applyAlignment="0" applyProtection="0"/>
    <xf numFmtId="0" fontId="116" fillId="0" borderId="60" applyFont="0" applyBorder="0" applyAlignment="0">
      <alignment horizontal="center"/>
    </xf>
    <xf numFmtId="180" fontId="38" fillId="0" borderId="0" applyFont="0" applyFill="0" applyBorder="0" applyAlignment="0" applyProtection="0"/>
    <xf numFmtId="0" fontId="221" fillId="0" borderId="0" applyNumberFormat="0" applyFill="0" applyBorder="0" applyAlignment="0" applyProtection="0">
      <alignment vertical="top"/>
      <protection locked="0"/>
    </xf>
    <xf numFmtId="0" fontId="325" fillId="0" borderId="0">
      <alignment vertical="center"/>
    </xf>
    <xf numFmtId="180" fontId="326" fillId="0" borderId="0" applyFont="0" applyFill="0" applyBorder="0" applyAlignment="0" applyProtection="0"/>
    <xf numFmtId="175" fontId="326" fillId="0" borderId="0" applyFont="0" applyFill="0" applyBorder="0" applyAlignment="0" applyProtection="0"/>
    <xf numFmtId="21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27" fillId="0" borderId="0" applyNumberFormat="0" applyFill="0" applyBorder="0" applyAlignment="0" applyProtection="0">
      <alignment vertical="top"/>
      <protection locked="0"/>
    </xf>
    <xf numFmtId="0" fontId="3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29" fillId="0" borderId="0" applyFont="0" applyFill="0" applyBorder="0" applyAlignment="0" applyProtection="0"/>
    <xf numFmtId="0" fontId="329" fillId="0" borderId="0" applyFont="0" applyFill="0" applyBorder="0" applyAlignment="0" applyProtection="0"/>
    <xf numFmtId="0" fontId="10" fillId="0" borderId="0">
      <alignment vertical="center"/>
    </xf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9" fontId="330" fillId="0" borderId="0" applyBorder="0" applyAlignment="0" applyProtection="0"/>
    <xf numFmtId="0" fontId="331" fillId="0" borderId="0"/>
    <xf numFmtId="0" fontId="332" fillId="0" borderId="22"/>
    <xf numFmtId="0" fontId="333" fillId="0" borderId="22"/>
    <xf numFmtId="0" fontId="333" fillId="0" borderId="22"/>
    <xf numFmtId="0" fontId="332" fillId="0" borderId="22"/>
    <xf numFmtId="178" fontId="41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42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90" fillId="0" borderId="0"/>
    <xf numFmtId="0" fontId="90" fillId="0" borderId="0"/>
    <xf numFmtId="0" fontId="334" fillId="0" borderId="0"/>
    <xf numFmtId="0" fontId="165" fillId="0" borderId="0"/>
    <xf numFmtId="0" fontId="72" fillId="0" borderId="16"/>
    <xf numFmtId="180" fontId="80" fillId="0" borderId="0" applyFont="0" applyFill="0" applyBorder="0" applyAlignment="0" applyProtection="0"/>
    <xf numFmtId="175" fontId="80" fillId="0" borderId="0" applyFont="0" applyFill="0" applyBorder="0" applyAlignment="0" applyProtection="0"/>
    <xf numFmtId="0" fontId="325" fillId="0" borderId="0">
      <alignment horizontal="distributed"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/>
    <xf numFmtId="9" fontId="335" fillId="0" borderId="0" applyFont="0" applyFill="0" applyBorder="0" applyAlignment="0" applyProtection="0"/>
    <xf numFmtId="211" fontId="36" fillId="0" borderId="0" applyFont="0" applyFill="0" applyBorder="0" applyAlignment="0" applyProtection="0"/>
    <xf numFmtId="215" fontId="36" fillId="0" borderId="0" applyFont="0" applyFill="0" applyBorder="0" applyAlignment="0" applyProtection="0"/>
    <xf numFmtId="0" fontId="36" fillId="0" borderId="0"/>
    <xf numFmtId="1" fontId="336" fillId="0" borderId="0"/>
    <xf numFmtId="0" fontId="336" fillId="0" borderId="0"/>
    <xf numFmtId="40" fontId="337" fillId="0" borderId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6" fillId="0" borderId="0"/>
    <xf numFmtId="0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4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338" fillId="0" borderId="0" applyNumberFormat="0" applyFill="0" applyBorder="0" applyAlignment="0" applyProtection="0">
      <alignment vertical="top"/>
      <protection locked="0"/>
    </xf>
    <xf numFmtId="176" fontId="80" fillId="0" borderId="0" applyFont="0" applyFill="0" applyBorder="0" applyAlignment="0" applyProtection="0"/>
    <xf numFmtId="6" fontId="57" fillId="0" borderId="0" applyFont="0" applyFill="0" applyBorder="0" applyAlignment="0" applyProtection="0"/>
    <xf numFmtId="186" fontId="80" fillId="0" borderId="0" applyFont="0" applyFill="0" applyBorder="0" applyAlignment="0" applyProtection="0"/>
    <xf numFmtId="0" fontId="339" fillId="0" borderId="0" applyNumberFormat="0" applyFill="0" applyBorder="0" applyAlignment="0" applyProtection="0">
      <alignment vertical="top"/>
      <protection locked="0"/>
    </xf>
    <xf numFmtId="0" fontId="258" fillId="0" borderId="0" applyFont="0" applyFill="0" applyBorder="0" applyAlignment="0" applyProtection="0"/>
    <xf numFmtId="201" fontId="258" fillId="0" borderId="0" applyFont="0" applyFill="0" applyBorder="0" applyAlignment="0" applyProtection="0"/>
    <xf numFmtId="0" fontId="335" fillId="0" borderId="0"/>
    <xf numFmtId="0" fontId="340" fillId="0" borderId="0" applyNumberFormat="0" applyFill="0" applyBorder="0" applyAlignment="0" applyProtection="0">
      <alignment vertical="top"/>
      <protection locked="0"/>
    </xf>
    <xf numFmtId="179" fontId="335" fillId="0" borderId="0" applyFont="0" applyFill="0" applyBorder="0" applyAlignment="0" applyProtection="0"/>
    <xf numFmtId="178" fontId="335" fillId="0" borderId="0" applyFont="0" applyFill="0" applyBorder="0" applyAlignment="0" applyProtection="0"/>
    <xf numFmtId="291" fontId="341" fillId="0" borderId="7">
      <alignment horizontal="center"/>
    </xf>
    <xf numFmtId="43" fontId="36" fillId="0" borderId="0" applyFont="0" applyFill="0" applyBorder="0" applyAlignment="0" applyProtection="0"/>
  </cellStyleXfs>
  <cellXfs count="208">
    <xf numFmtId="3" fontId="0" fillId="0" borderId="0" xfId="0">
      <alignment vertical="center" wrapText="1"/>
    </xf>
    <xf numFmtId="3" fontId="3" fillId="0" borderId="0" xfId="0" applyFont="1" applyAlignment="1">
      <alignment horizontal="left" vertical="center"/>
    </xf>
    <xf numFmtId="3" fontId="4" fillId="0" borderId="0" xfId="0" applyFont="1">
      <alignment vertical="center" wrapText="1"/>
    </xf>
    <xf numFmtId="3" fontId="4" fillId="0" borderId="0" xfId="0" applyFont="1" applyAlignment="1">
      <alignment horizontal="center" vertical="center" wrapText="1"/>
    </xf>
    <xf numFmtId="3" fontId="3" fillId="0" borderId="0" xfId="0" applyFont="1">
      <alignment vertical="center" wrapText="1"/>
    </xf>
    <xf numFmtId="3" fontId="3" fillId="0" borderId="1" xfId="0" applyFont="1" applyBorder="1" applyAlignment="1">
      <alignment horizontal="center" vertical="center" wrapText="1"/>
    </xf>
    <xf numFmtId="3" fontId="3" fillId="0" borderId="2" xfId="0" applyFont="1" applyBorder="1" applyAlignment="1">
      <alignment horizontal="center" vertical="center" wrapText="1"/>
    </xf>
    <xf numFmtId="3" fontId="3" fillId="0" borderId="2" xfId="0" applyFont="1" applyBorder="1">
      <alignment vertical="center" wrapText="1"/>
    </xf>
    <xf numFmtId="3" fontId="4" fillId="0" borderId="3" xfId="0" applyFont="1" applyBorder="1" applyAlignment="1">
      <alignment horizontal="center" vertical="center" wrapText="1"/>
    </xf>
    <xf numFmtId="3" fontId="4" fillId="0" borderId="3" xfId="0" applyFont="1" applyBorder="1">
      <alignment vertical="center" wrapText="1"/>
    </xf>
    <xf numFmtId="3" fontId="3" fillId="0" borderId="3" xfId="0" applyFont="1" applyBorder="1" applyAlignment="1">
      <alignment horizontal="center" vertical="center" wrapText="1"/>
    </xf>
    <xf numFmtId="3" fontId="3" fillId="0" borderId="3" xfId="0" applyFont="1" applyBorder="1">
      <alignment vertical="center" wrapText="1"/>
    </xf>
    <xf numFmtId="3" fontId="4" fillId="0" borderId="4" xfId="0" applyFont="1" applyBorder="1" applyAlignment="1">
      <alignment horizontal="center" vertical="center" wrapText="1"/>
    </xf>
    <xf numFmtId="3" fontId="4" fillId="0" borderId="4" xfId="0" applyFont="1" applyBorder="1">
      <alignment vertical="center" wrapText="1"/>
    </xf>
    <xf numFmtId="3" fontId="6" fillId="0" borderId="0" xfId="0" applyFont="1">
      <alignment vertical="center" wrapText="1"/>
    </xf>
    <xf numFmtId="3" fontId="0" fillId="0" borderId="0" xfId="0" applyAlignment="1">
      <alignment horizontal="center" vertical="center" wrapText="1"/>
    </xf>
    <xf numFmtId="3" fontId="0" fillId="0" borderId="0" xfId="0" applyAlignment="1">
      <alignment horizontal="left" vertical="center" wrapText="1"/>
    </xf>
    <xf numFmtId="3" fontId="8" fillId="0" borderId="0" xfId="0" applyFont="1">
      <alignment vertical="center" wrapText="1"/>
    </xf>
    <xf numFmtId="3" fontId="0" fillId="0" borderId="3" xfId="0" applyBorder="1" applyAlignment="1">
      <alignment horizontal="center" vertical="center" wrapText="1"/>
    </xf>
    <xf numFmtId="3" fontId="0" fillId="0" borderId="3" xfId="0" applyBorder="1">
      <alignment vertical="center" wrapText="1"/>
    </xf>
    <xf numFmtId="3" fontId="8" fillId="0" borderId="3" xfId="0" applyFont="1" applyBorder="1" applyAlignment="1">
      <alignment horizontal="center" vertical="center" wrapText="1"/>
    </xf>
    <xf numFmtId="3" fontId="8" fillId="0" borderId="3" xfId="0" applyFont="1" applyBorder="1">
      <alignment vertical="center" wrapText="1"/>
    </xf>
    <xf numFmtId="3" fontId="10" fillId="0" borderId="0" xfId="0" applyFont="1">
      <alignment vertical="center" wrapText="1"/>
    </xf>
    <xf numFmtId="3" fontId="0" fillId="0" borderId="2" xfId="0" applyBorder="1">
      <alignment vertical="center" wrapText="1"/>
    </xf>
    <xf numFmtId="3" fontId="8" fillId="0" borderId="2" xfId="0" applyFont="1" applyBorder="1" applyAlignment="1">
      <alignment horizontal="center" vertical="center" wrapText="1"/>
    </xf>
    <xf numFmtId="3" fontId="8" fillId="0" borderId="2" xfId="0" applyFont="1" applyBorder="1">
      <alignment vertical="center" wrapText="1"/>
    </xf>
    <xf numFmtId="3" fontId="5" fillId="0" borderId="0" xfId="0" applyFont="1" applyAlignment="1">
      <alignment vertical="center" wrapText="1"/>
    </xf>
    <xf numFmtId="3" fontId="3" fillId="0" borderId="0" xfId="0" applyFont="1" applyAlignment="1">
      <alignment vertical="center" wrapText="1"/>
    </xf>
    <xf numFmtId="3" fontId="0" fillId="0" borderId="0" xfId="0" applyAlignment="1">
      <alignment vertical="center"/>
    </xf>
    <xf numFmtId="3" fontId="0" fillId="0" borderId="0" xfId="0" applyAlignment="1">
      <alignment horizontal="center" vertical="center"/>
    </xf>
    <xf numFmtId="3" fontId="0" fillId="0" borderId="4" xfId="0" applyBorder="1" applyAlignment="1">
      <alignment horizontal="center" vertical="center" wrapText="1"/>
    </xf>
    <xf numFmtId="3" fontId="0" fillId="0" borderId="4" xfId="0" applyBorder="1">
      <alignment vertical="center" wrapText="1"/>
    </xf>
    <xf numFmtId="3" fontId="12" fillId="0" borderId="3" xfId="0" applyFont="1" applyBorder="1">
      <alignment vertical="center" wrapText="1"/>
    </xf>
    <xf numFmtId="3" fontId="7" fillId="0" borderId="5" xfId="0" applyFont="1" applyBorder="1">
      <alignment vertical="center" wrapText="1"/>
    </xf>
    <xf numFmtId="3" fontId="10" fillId="0" borderId="0" xfId="0" applyFont="1" applyAlignment="1">
      <alignment horizontal="center"/>
    </xf>
    <xf numFmtId="3" fontId="13" fillId="0" borderId="6" xfId="0" applyFont="1" applyBorder="1" applyAlignment="1">
      <alignment horizontal="center"/>
    </xf>
    <xf numFmtId="3" fontId="10" fillId="0" borderId="0" xfId="0" applyFont="1" applyAlignment="1">
      <alignment horizontal="center" vertical="center" wrapText="1"/>
    </xf>
    <xf numFmtId="3" fontId="14" fillId="0" borderId="7" xfId="0" applyFont="1" applyBorder="1" applyAlignment="1">
      <alignment vertical="center" wrapText="1"/>
    </xf>
    <xf numFmtId="3" fontId="14" fillId="0" borderId="8" xfId="0" applyFont="1" applyBorder="1" applyAlignment="1">
      <alignment vertical="center" wrapText="1"/>
    </xf>
    <xf numFmtId="3" fontId="2" fillId="0" borderId="1" xfId="0" applyFont="1" applyBorder="1" applyAlignment="1">
      <alignment horizontal="center" vertical="center" wrapText="1"/>
    </xf>
    <xf numFmtId="3" fontId="14" fillId="0" borderId="1" xfId="0" applyFont="1" applyBorder="1" applyAlignment="1">
      <alignment horizontal="center" vertical="center" wrapText="1"/>
    </xf>
    <xf numFmtId="3" fontId="7" fillId="0" borderId="1" xfId="0" applyFont="1" applyBorder="1" applyAlignment="1">
      <alignment horizontal="center"/>
    </xf>
    <xf numFmtId="3" fontId="8" fillId="0" borderId="0" xfId="0" applyFont="1" applyAlignment="1">
      <alignment horizontal="center"/>
    </xf>
    <xf numFmtId="3" fontId="7" fillId="0" borderId="0" xfId="0" applyFont="1" applyAlignment="1">
      <alignment horizontal="center"/>
    </xf>
    <xf numFmtId="3" fontId="12" fillId="0" borderId="9" xfId="0" applyFont="1" applyBorder="1" applyAlignment="1">
      <alignment horizontal="center"/>
    </xf>
    <xf numFmtId="3" fontId="12" fillId="0" borderId="9" xfId="0" applyFont="1" applyBorder="1">
      <alignment vertical="center" wrapText="1"/>
    </xf>
    <xf numFmtId="3" fontId="12" fillId="0" borderId="0" xfId="0" applyFont="1">
      <alignment vertical="center" wrapText="1"/>
    </xf>
    <xf numFmtId="3" fontId="7" fillId="0" borderId="3" xfId="0" applyFont="1" applyBorder="1" applyAlignment="1">
      <alignment horizontal="center"/>
    </xf>
    <xf numFmtId="3" fontId="7" fillId="0" borderId="3" xfId="0" applyFont="1" applyBorder="1">
      <alignment vertical="center" wrapText="1"/>
    </xf>
    <xf numFmtId="3" fontId="7" fillId="0" borderId="0" xfId="0" applyFont="1">
      <alignment vertical="center" wrapText="1"/>
    </xf>
    <xf numFmtId="3" fontId="12" fillId="0" borderId="3" xfId="0" applyFont="1" applyBorder="1" applyAlignment="1">
      <alignment horizontal="center"/>
    </xf>
    <xf numFmtId="3" fontId="7" fillId="0" borderId="5" xfId="0" applyFont="1" applyBorder="1" applyAlignment="1">
      <alignment horizontal="center"/>
    </xf>
    <xf numFmtId="3" fontId="12" fillId="0" borderId="1" xfId="0" applyFont="1" applyBorder="1">
      <alignment vertical="center" wrapText="1"/>
    </xf>
    <xf numFmtId="3" fontId="15" fillId="0" borderId="0" xfId="0" applyFont="1">
      <alignment vertical="center" wrapText="1"/>
    </xf>
    <xf numFmtId="3" fontId="12" fillId="0" borderId="1" xfId="0" applyFont="1" applyBorder="1" applyAlignment="1">
      <alignment horizontal="center" vertical="center" wrapText="1"/>
    </xf>
    <xf numFmtId="3" fontId="9" fillId="0" borderId="0" xfId="0" applyFont="1" applyAlignment="1">
      <alignment horizontal="center"/>
    </xf>
    <xf numFmtId="3" fontId="7" fillId="0" borderId="3" xfId="1" applyFont="1" applyBorder="1" applyAlignment="1">
      <alignment horizontal="justify" vertical="center" wrapText="1"/>
    </xf>
    <xf numFmtId="3" fontId="8" fillId="0" borderId="0" xfId="0" applyFont="1" applyAlignment="1">
      <alignment horizontal="right" vertical="center" wrapText="1"/>
    </xf>
    <xf numFmtId="3" fontId="10" fillId="0" borderId="0" xfId="4">
      <alignment vertical="center" wrapText="1"/>
    </xf>
    <xf numFmtId="1" fontId="4" fillId="0" borderId="0" xfId="4" applyNumberFormat="1" applyFont="1" applyAlignment="1">
      <alignment horizontal="center" vertical="center"/>
    </xf>
    <xf numFmtId="3" fontId="10" fillId="0" borderId="1" xfId="4" applyFont="1" applyBorder="1" applyAlignment="1">
      <alignment horizontal="center" vertical="center" wrapText="1"/>
    </xf>
    <xf numFmtId="3" fontId="10" fillId="15" borderId="1" xfId="4" applyFont="1" applyFill="1" applyBorder="1" applyAlignment="1">
      <alignment horizontal="center" vertical="center" wrapText="1"/>
    </xf>
    <xf numFmtId="3" fontId="10" fillId="15" borderId="0" xfId="4" applyFill="1" applyAlignment="1">
      <alignment horizontal="center" vertical="center" wrapText="1"/>
    </xf>
    <xf numFmtId="3" fontId="10" fillId="15" borderId="0" xfId="4" applyFill="1">
      <alignment vertical="center" wrapText="1"/>
    </xf>
    <xf numFmtId="3" fontId="7" fillId="0" borderId="2" xfId="4" applyFont="1" applyFill="1" applyBorder="1" applyAlignment="1">
      <alignment horizontal="center" vertical="center" wrapText="1"/>
    </xf>
    <xf numFmtId="0" fontId="7" fillId="0" borderId="2" xfId="5" applyFont="1" applyBorder="1" applyAlignment="1">
      <alignment horizontal="left" vertical="center" wrapText="1"/>
    </xf>
    <xf numFmtId="3" fontId="10" fillId="0" borderId="2" xfId="4" applyNumberFormat="1" applyFont="1" applyFill="1" applyBorder="1" applyAlignment="1">
      <alignment vertical="center" wrapText="1"/>
    </xf>
    <xf numFmtId="3" fontId="10" fillId="16" borderId="2" xfId="4" applyNumberFormat="1" applyFont="1" applyFill="1" applyBorder="1" applyAlignment="1">
      <alignment vertical="center" wrapText="1"/>
    </xf>
    <xf numFmtId="3" fontId="10" fillId="16" borderId="3" xfId="4" applyNumberFormat="1" applyFont="1" applyFill="1" applyBorder="1" applyAlignment="1">
      <alignment vertical="center" wrapText="1"/>
    </xf>
    <xf numFmtId="3" fontId="10" fillId="0" borderId="0" xfId="4" applyFill="1" applyAlignment="1">
      <alignment vertical="center" wrapText="1"/>
    </xf>
    <xf numFmtId="3" fontId="10" fillId="15" borderId="2" xfId="4" applyNumberFormat="1" applyFont="1" applyFill="1" applyBorder="1" applyAlignment="1">
      <alignment vertical="center" wrapText="1"/>
    </xf>
    <xf numFmtId="3" fontId="10" fillId="15" borderId="0" xfId="4" applyFill="1" applyAlignment="1">
      <alignment vertical="center" wrapText="1"/>
    </xf>
    <xf numFmtId="3" fontId="7" fillId="0" borderId="3" xfId="4" applyFont="1" applyFill="1" applyBorder="1" applyAlignment="1">
      <alignment horizontal="center" vertical="center" wrapText="1"/>
    </xf>
    <xf numFmtId="0" fontId="7" fillId="0" borderId="3" xfId="5" applyFont="1" applyBorder="1" applyAlignment="1">
      <alignment horizontal="left" vertical="center" wrapText="1"/>
    </xf>
    <xf numFmtId="3" fontId="10" fillId="0" borderId="3" xfId="4" applyNumberFormat="1" applyFont="1" applyFill="1" applyBorder="1" applyAlignment="1">
      <alignment vertical="center" wrapText="1"/>
    </xf>
    <xf numFmtId="3" fontId="10" fillId="15" borderId="3" xfId="4" applyNumberFormat="1" applyFont="1" applyFill="1" applyBorder="1" applyAlignment="1">
      <alignment vertical="center" wrapText="1"/>
    </xf>
    <xf numFmtId="3" fontId="7" fillId="0" borderId="4" xfId="4" applyFont="1" applyFill="1" applyBorder="1" applyAlignment="1">
      <alignment horizontal="center" vertical="center" wrapText="1"/>
    </xf>
    <xf numFmtId="3" fontId="10" fillId="0" borderId="4" xfId="4" applyNumberFormat="1" applyFont="1" applyFill="1" applyBorder="1" applyAlignment="1">
      <alignment vertical="center" wrapText="1"/>
    </xf>
    <xf numFmtId="3" fontId="10" fillId="16" borderId="4" xfId="4" applyNumberFormat="1" applyFont="1" applyFill="1" applyBorder="1" applyAlignment="1">
      <alignment vertical="center" wrapText="1"/>
    </xf>
    <xf numFmtId="3" fontId="10" fillId="15" borderId="4" xfId="4" applyNumberFormat="1" applyFont="1" applyFill="1" applyBorder="1" applyAlignment="1">
      <alignment vertical="center" wrapText="1"/>
    </xf>
    <xf numFmtId="3" fontId="20" fillId="0" borderId="1" xfId="4" applyFont="1" applyFill="1" applyBorder="1" applyAlignment="1">
      <alignment vertical="center" wrapText="1"/>
    </xf>
    <xf numFmtId="3" fontId="12" fillId="0" borderId="0" xfId="4" applyFont="1" applyFill="1" applyAlignment="1">
      <alignment vertical="center" wrapText="1"/>
    </xf>
    <xf numFmtId="3" fontId="20" fillId="15" borderId="1" xfId="4" applyFont="1" applyFill="1" applyBorder="1" applyAlignment="1">
      <alignment vertical="center" wrapText="1"/>
    </xf>
    <xf numFmtId="3" fontId="12" fillId="15" borderId="0" xfId="4" applyFont="1" applyFill="1" applyAlignment="1">
      <alignment vertical="center" wrapText="1"/>
    </xf>
    <xf numFmtId="3" fontId="12" fillId="0" borderId="0" xfId="4" applyFont="1" applyFill="1" applyBorder="1" applyAlignment="1">
      <alignment horizontal="center" vertical="center" wrapText="1"/>
    </xf>
    <xf numFmtId="3" fontId="20" fillId="0" borderId="0" xfId="4" applyFont="1" applyFill="1" applyBorder="1" applyAlignment="1">
      <alignment vertical="center" wrapText="1"/>
    </xf>
    <xf numFmtId="3" fontId="12" fillId="15" borderId="0" xfId="4" applyFont="1" applyFill="1" applyBorder="1" applyAlignment="1">
      <alignment horizontal="center" vertical="center" wrapText="1"/>
    </xf>
    <xf numFmtId="3" fontId="20" fillId="15" borderId="0" xfId="4" applyFont="1" applyFill="1" applyBorder="1" applyAlignment="1">
      <alignment vertical="center" wrapText="1"/>
    </xf>
    <xf numFmtId="3" fontId="21" fillId="0" borderId="0" xfId="5" applyNumberFormat="1" applyFont="1" applyAlignment="1">
      <alignment vertical="center"/>
    </xf>
    <xf numFmtId="3" fontId="22" fillId="0" borderId="0" xfId="5" applyNumberFormat="1" applyFont="1" applyAlignment="1">
      <alignment horizontal="justify" vertical="center" wrapText="1"/>
    </xf>
    <xf numFmtId="9" fontId="23" fillId="0" borderId="0" xfId="5" applyNumberFormat="1" applyFont="1" applyAlignment="1">
      <alignment horizontal="center" vertical="center"/>
    </xf>
    <xf numFmtId="3" fontId="22" fillId="0" borderId="0" xfId="5" applyNumberFormat="1" applyFont="1" applyAlignment="1">
      <alignment vertical="center"/>
    </xf>
    <xf numFmtId="3" fontId="24" fillId="0" borderId="0" xfId="5" applyNumberFormat="1" applyFont="1" applyAlignment="1">
      <alignment horizontal="center" vertical="center"/>
    </xf>
    <xf numFmtId="164" fontId="24" fillId="0" borderId="0" xfId="5" applyNumberFormat="1" applyFont="1" applyAlignment="1">
      <alignment vertical="center"/>
    </xf>
    <xf numFmtId="3" fontId="24" fillId="0" borderId="0" xfId="5" applyNumberFormat="1" applyFont="1" applyAlignment="1">
      <alignment vertical="center"/>
    </xf>
    <xf numFmtId="3" fontId="21" fillId="0" borderId="0" xfId="5" applyNumberFormat="1" applyFont="1" applyAlignment="1">
      <alignment horizontal="left" vertical="center" indent="2"/>
    </xf>
    <xf numFmtId="4" fontId="22" fillId="0" borderId="0" xfId="5" applyNumberFormat="1" applyFont="1" applyAlignment="1">
      <alignment vertical="center"/>
    </xf>
    <xf numFmtId="3" fontId="22" fillId="0" borderId="0" xfId="5" applyNumberFormat="1" applyFont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 wrapText="1"/>
    </xf>
    <xf numFmtId="3" fontId="7" fillId="0" borderId="1" xfId="1" applyFont="1" applyFill="1" applyBorder="1" applyAlignment="1">
      <alignment horizontal="center" vertical="center" wrapText="1"/>
    </xf>
    <xf numFmtId="3" fontId="24" fillId="0" borderId="0" xfId="5" applyNumberFormat="1" applyFont="1" applyFill="1" applyAlignment="1">
      <alignment horizontal="center" vertical="center"/>
    </xf>
    <xf numFmtId="3" fontId="22" fillId="0" borderId="1" xfId="5" applyNumberFormat="1" applyFont="1" applyBorder="1" applyAlignment="1">
      <alignment vertical="center"/>
    </xf>
    <xf numFmtId="3" fontId="22" fillId="0" borderId="1" xfId="5" applyNumberFormat="1" applyFont="1" applyBorder="1" applyAlignment="1">
      <alignment horizontal="justify" vertical="center" wrapText="1"/>
    </xf>
    <xf numFmtId="9" fontId="23" fillId="0" borderId="1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 wrapText="1"/>
    </xf>
    <xf numFmtId="9" fontId="28" fillId="0" borderId="2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vertical="center"/>
    </xf>
    <xf numFmtId="3" fontId="21" fillId="0" borderId="0" xfId="5" applyNumberFormat="1" applyFont="1" applyAlignment="1">
      <alignment horizontal="center" vertical="center"/>
    </xf>
    <xf numFmtId="3" fontId="22" fillId="0" borderId="3" xfId="5" applyNumberFormat="1" applyFont="1" applyBorder="1" applyAlignment="1">
      <alignment horizontal="center" vertical="center"/>
    </xf>
    <xf numFmtId="3" fontId="22" fillId="0" borderId="3" xfId="5" applyNumberFormat="1" applyFont="1" applyBorder="1" applyAlignment="1">
      <alignment horizontal="justify" vertical="center" wrapText="1"/>
    </xf>
    <xf numFmtId="9" fontId="23" fillId="0" borderId="3" xfId="5" applyNumberFormat="1" applyFont="1" applyBorder="1" applyAlignment="1">
      <alignment horizontal="center" vertical="center"/>
    </xf>
    <xf numFmtId="3" fontId="22" fillId="0" borderId="3" xfId="5" applyNumberFormat="1" applyFont="1" applyBorder="1" applyAlignment="1">
      <alignment vertical="center"/>
    </xf>
    <xf numFmtId="3" fontId="26" fillId="0" borderId="3" xfId="5" applyNumberFormat="1" applyFont="1" applyBorder="1" applyAlignment="1">
      <alignment horizontal="center" vertical="center"/>
    </xf>
    <xf numFmtId="3" fontId="26" fillId="0" borderId="3" xfId="5" applyNumberFormat="1" applyFont="1" applyBorder="1" applyAlignment="1">
      <alignment horizontal="justify" vertical="center" wrapText="1"/>
    </xf>
    <xf numFmtId="9" fontId="28" fillId="0" borderId="3" xfId="5" applyNumberFormat="1" applyFont="1" applyBorder="1" applyAlignment="1">
      <alignment horizontal="center" vertical="center"/>
    </xf>
    <xf numFmtId="3" fontId="26" fillId="0" borderId="3" xfId="5" applyNumberFormat="1" applyFont="1" applyBorder="1" applyAlignment="1">
      <alignment vertical="center"/>
    </xf>
    <xf numFmtId="3" fontId="22" fillId="15" borderId="3" xfId="5" applyNumberFormat="1" applyFont="1" applyFill="1" applyBorder="1" applyAlignment="1">
      <alignment vertical="center"/>
    </xf>
    <xf numFmtId="3" fontId="7" fillId="0" borderId="3" xfId="1" applyFont="1" applyBorder="1" applyAlignment="1">
      <alignment horizontal="center" vertical="center" wrapText="1"/>
    </xf>
    <xf numFmtId="3" fontId="29" fillId="0" borderId="3" xfId="5" applyNumberFormat="1" applyFont="1" applyBorder="1" applyAlignment="1">
      <alignment vertical="center"/>
    </xf>
    <xf numFmtId="9" fontId="23" fillId="15" borderId="3" xfId="5" applyNumberFormat="1" applyFont="1" applyFill="1" applyBorder="1" applyAlignment="1">
      <alignment horizontal="center" vertical="center"/>
    </xf>
    <xf numFmtId="9" fontId="30" fillId="0" borderId="3" xfId="5" applyNumberFormat="1" applyFont="1" applyBorder="1" applyAlignment="1">
      <alignment horizontal="center" vertical="center"/>
    </xf>
    <xf numFmtId="165" fontId="22" fillId="0" borderId="3" xfId="5" applyNumberFormat="1" applyFont="1" applyBorder="1" applyAlignment="1">
      <alignment horizontal="center" vertical="center"/>
    </xf>
    <xf numFmtId="3" fontId="22" fillId="15" borderId="3" xfId="5" applyNumberFormat="1" applyFont="1" applyFill="1" applyBorder="1" applyAlignment="1">
      <alignment horizontal="center" vertical="center"/>
    </xf>
    <xf numFmtId="3" fontId="22" fillId="15" borderId="3" xfId="5" applyNumberFormat="1" applyFont="1" applyFill="1" applyBorder="1" applyAlignment="1">
      <alignment horizontal="justify" vertical="center" wrapText="1"/>
    </xf>
    <xf numFmtId="3" fontId="26" fillId="15" borderId="3" xfId="5" applyNumberFormat="1" applyFont="1" applyFill="1" applyBorder="1" applyAlignment="1">
      <alignment horizontal="center" vertical="center"/>
    </xf>
    <xf numFmtId="3" fontId="26" fillId="15" borderId="3" xfId="5" applyNumberFormat="1" applyFont="1" applyFill="1" applyBorder="1" applyAlignment="1">
      <alignment horizontal="justify" vertical="center" wrapText="1"/>
    </xf>
    <xf numFmtId="3" fontId="31" fillId="15" borderId="3" xfId="5" applyNumberFormat="1" applyFont="1" applyFill="1" applyBorder="1" applyAlignment="1">
      <alignment horizontal="center" vertical="center"/>
    </xf>
    <xf numFmtId="3" fontId="31" fillId="15" borderId="3" xfId="5" applyNumberFormat="1" applyFont="1" applyFill="1" applyBorder="1" applyAlignment="1">
      <alignment horizontal="justify" vertical="center" wrapText="1"/>
    </xf>
    <xf numFmtId="9" fontId="32" fillId="0" borderId="3" xfId="5" applyNumberFormat="1" applyFont="1" applyBorder="1" applyAlignment="1">
      <alignment horizontal="center" vertical="center"/>
    </xf>
    <xf numFmtId="9" fontId="33" fillId="0" borderId="3" xfId="5" applyNumberFormat="1" applyFont="1" applyBorder="1" applyAlignment="1">
      <alignment horizontal="center" vertical="center"/>
    </xf>
    <xf numFmtId="3" fontId="31" fillId="0" borderId="3" xfId="5" applyNumberFormat="1" applyFont="1" applyBorder="1" applyAlignment="1">
      <alignment vertical="center"/>
    </xf>
    <xf numFmtId="3" fontId="22" fillId="0" borderId="4" xfId="5" applyNumberFormat="1" applyFont="1" applyBorder="1" applyAlignment="1">
      <alignment horizontal="center" vertical="center"/>
    </xf>
    <xf numFmtId="3" fontId="22" fillId="0" borderId="4" xfId="5" applyNumberFormat="1" applyFont="1" applyBorder="1" applyAlignment="1">
      <alignment horizontal="justify" vertical="center" wrapText="1"/>
    </xf>
    <xf numFmtId="9" fontId="23" fillId="0" borderId="4" xfId="5" applyNumberFormat="1" applyFont="1" applyBorder="1" applyAlignment="1">
      <alignment horizontal="center" vertical="center"/>
    </xf>
    <xf numFmtId="3" fontId="29" fillId="0" borderId="4" xfId="5" applyNumberFormat="1" applyFont="1" applyBorder="1" applyAlignment="1">
      <alignment vertical="center"/>
    </xf>
    <xf numFmtId="3" fontId="22" fillId="0" borderId="4" xfId="5" applyNumberFormat="1" applyFont="1" applyBorder="1" applyAlignment="1">
      <alignment vertical="center"/>
    </xf>
    <xf numFmtId="3" fontId="21" fillId="15" borderId="0" xfId="5" applyNumberFormat="1" applyFont="1" applyFill="1" applyAlignment="1">
      <alignment horizontal="center" vertical="center"/>
    </xf>
    <xf numFmtId="3" fontId="34" fillId="0" borderId="3" xfId="5" applyNumberFormat="1" applyFont="1" applyBorder="1" applyAlignment="1">
      <alignment vertical="center"/>
    </xf>
    <xf numFmtId="3" fontId="26" fillId="15" borderId="3" xfId="5" applyNumberFormat="1" applyFont="1" applyFill="1" applyBorder="1" applyAlignment="1">
      <alignment vertical="center"/>
    </xf>
    <xf numFmtId="3" fontId="7" fillId="0" borderId="3" xfId="5" applyNumberFormat="1" applyFont="1" applyBorder="1" applyAlignment="1">
      <alignment vertical="center"/>
    </xf>
    <xf numFmtId="3" fontId="0" fillId="0" borderId="61" xfId="0" applyBorder="1">
      <alignment vertical="center" wrapText="1"/>
    </xf>
    <xf numFmtId="3" fontId="0" fillId="0" borderId="61" xfId="0" applyBorder="1" applyAlignment="1">
      <alignment horizontal="center" vertical="center" wrapText="1"/>
    </xf>
    <xf numFmtId="3" fontId="5" fillId="0" borderId="0" xfId="0" applyFont="1" applyAlignment="1">
      <alignment horizontal="right" vertical="center" wrapText="1"/>
    </xf>
    <xf numFmtId="3" fontId="0" fillId="0" borderId="2" xfId="0" applyBorder="1" applyAlignment="1">
      <alignment horizontal="center" vertical="center" wrapText="1"/>
    </xf>
    <xf numFmtId="3" fontId="13" fillId="0" borderId="0" xfId="0" applyFont="1" applyAlignment="1">
      <alignment horizontal="right" vertical="center" wrapText="1"/>
    </xf>
    <xf numFmtId="3" fontId="0" fillId="16" borderId="0" xfId="0" applyFill="1">
      <alignment vertical="center" wrapText="1"/>
    </xf>
    <xf numFmtId="3" fontId="0" fillId="16" borderId="0" xfId="0" applyFill="1" applyAlignment="1">
      <alignment horizontal="center" vertical="center" wrapText="1"/>
    </xf>
    <xf numFmtId="3" fontId="8" fillId="16" borderId="1" xfId="0" applyFont="1" applyFill="1" applyBorder="1" applyAlignment="1">
      <alignment horizontal="center" vertical="center" wrapText="1"/>
    </xf>
    <xf numFmtId="3" fontId="0" fillId="16" borderId="61" xfId="0" applyFill="1" applyBorder="1" applyAlignment="1">
      <alignment horizontal="center" vertical="center" wrapText="1"/>
    </xf>
    <xf numFmtId="3" fontId="0" fillId="16" borderId="61" xfId="0" applyFill="1" applyBorder="1">
      <alignment vertical="center" wrapText="1"/>
    </xf>
    <xf numFmtId="3" fontId="0" fillId="16" borderId="61" xfId="0" applyFill="1" applyBorder="1" applyAlignment="1">
      <alignment horizontal="justify" vertical="center" wrapText="1"/>
    </xf>
    <xf numFmtId="3" fontId="0" fillId="16" borderId="62" xfId="0" applyFill="1" applyBorder="1" applyAlignment="1">
      <alignment horizontal="center" vertical="center" wrapText="1"/>
    </xf>
    <xf numFmtId="3" fontId="0" fillId="16" borderId="62" xfId="0" applyFill="1" applyBorder="1" applyAlignment="1">
      <alignment horizontal="justify" vertical="center" wrapText="1"/>
    </xf>
    <xf numFmtId="3" fontId="0" fillId="0" borderId="1" xfId="0" applyFont="1" applyBorder="1" applyAlignment="1">
      <alignment horizontal="center" vertical="center" wrapText="1"/>
    </xf>
    <xf numFmtId="3" fontId="0" fillId="0" borderId="61" xfId="0" applyFont="1" applyBorder="1">
      <alignment vertical="center" wrapText="1"/>
    </xf>
    <xf numFmtId="3" fontId="8" fillId="0" borderId="62" xfId="0" applyFont="1" applyBorder="1" applyAlignment="1">
      <alignment horizontal="center" vertical="center" wrapText="1"/>
    </xf>
    <xf numFmtId="3" fontId="8" fillId="0" borderId="62" xfId="0" applyFont="1" applyFill="1" applyBorder="1">
      <alignment vertical="center" wrapText="1"/>
    </xf>
    <xf numFmtId="3" fontId="8" fillId="0" borderId="62" xfId="0" applyFont="1" applyBorder="1">
      <alignment vertical="center" wrapText="1"/>
    </xf>
    <xf numFmtId="3" fontId="10" fillId="0" borderId="1" xfId="4" applyBorder="1" applyAlignment="1">
      <alignment horizontal="center" vertical="center" wrapText="1"/>
    </xf>
    <xf numFmtId="3" fontId="12" fillId="0" borderId="1" xfId="4" applyFont="1" applyFill="1" applyBorder="1" applyAlignment="1">
      <alignment horizontal="center" vertical="center" wrapText="1"/>
    </xf>
    <xf numFmtId="3" fontId="3" fillId="0" borderId="0" xfId="4" applyFont="1" applyAlignment="1">
      <alignment horizontal="center" vertical="center" wrapText="1"/>
    </xf>
    <xf numFmtId="1" fontId="3" fillId="0" borderId="0" xfId="4" applyNumberFormat="1" applyFont="1" applyAlignment="1">
      <alignment horizontal="center" vertical="center"/>
    </xf>
    <xf numFmtId="1" fontId="19" fillId="0" borderId="0" xfId="4" applyNumberFormat="1" applyFont="1" applyAlignment="1">
      <alignment horizontal="center" vertical="center"/>
    </xf>
    <xf numFmtId="3" fontId="13" fillId="0" borderId="6" xfId="4" applyFont="1" applyBorder="1" applyAlignment="1">
      <alignment horizontal="right" vertical="center" wrapText="1"/>
    </xf>
    <xf numFmtId="3" fontId="24" fillId="0" borderId="15" xfId="5" applyNumberFormat="1" applyFont="1" applyBorder="1" applyAlignment="1">
      <alignment horizontal="center" vertical="center"/>
    </xf>
    <xf numFmtId="3" fontId="24" fillId="15" borderId="0" xfId="5" applyNumberFormat="1" applyFont="1" applyFill="1" applyAlignment="1">
      <alignment horizontal="center" vertical="center"/>
    </xf>
    <xf numFmtId="3" fontId="24" fillId="0" borderId="0" xfId="5" applyNumberFormat="1" applyFont="1" applyFill="1" applyAlignment="1">
      <alignment horizontal="center" vertical="center"/>
    </xf>
    <xf numFmtId="3" fontId="21" fillId="0" borderId="0" xfId="5" applyNumberFormat="1" applyFont="1" applyAlignment="1">
      <alignment horizontal="center" vertical="center"/>
    </xf>
    <xf numFmtId="3" fontId="26" fillId="0" borderId="6" xfId="5" applyNumberFormat="1" applyFont="1" applyBorder="1" applyAlignment="1">
      <alignment horizontal="center" vertical="center"/>
    </xf>
    <xf numFmtId="3" fontId="7" fillId="0" borderId="1" xfId="1" applyFont="1" applyBorder="1" applyAlignment="1">
      <alignment horizontal="center" vertical="center" wrapText="1"/>
    </xf>
    <xf numFmtId="9" fontId="27" fillId="0" borderId="7" xfId="1" applyNumberFormat="1" applyFont="1" applyBorder="1" applyAlignment="1">
      <alignment horizontal="center" vertical="center" wrapText="1"/>
    </xf>
    <xf numFmtId="9" fontId="27" fillId="0" borderId="14" xfId="1" applyNumberFormat="1" applyFont="1" applyBorder="1" applyAlignment="1">
      <alignment horizontal="center" vertical="center" wrapText="1"/>
    </xf>
    <xf numFmtId="9" fontId="27" fillId="0" borderId="8" xfId="1" applyNumberFormat="1" applyFont="1" applyBorder="1" applyAlignment="1">
      <alignment horizontal="center" vertical="center" wrapText="1"/>
    </xf>
    <xf numFmtId="3" fontId="7" fillId="0" borderId="1" xfId="1" applyFont="1" applyFill="1" applyBorder="1" applyAlignment="1">
      <alignment horizontal="center" vertical="center" wrapText="1"/>
    </xf>
    <xf numFmtId="3" fontId="8" fillId="16" borderId="0" xfId="0" applyFont="1" applyFill="1" applyAlignment="1">
      <alignment horizontal="center" vertical="center"/>
    </xf>
    <xf numFmtId="3" fontId="16" fillId="16" borderId="0" xfId="0" applyFont="1" applyFill="1" applyAlignment="1">
      <alignment vertical="center" wrapText="1"/>
    </xf>
    <xf numFmtId="3" fontId="0" fillId="16" borderId="0" xfId="0" applyFill="1" applyAlignment="1">
      <alignment horizontal="left" vertical="center" wrapText="1"/>
    </xf>
    <xf numFmtId="3" fontId="13" fillId="16" borderId="0" xfId="0" applyFont="1" applyFill="1" applyAlignment="1">
      <alignment horizontal="center" vertical="center"/>
    </xf>
    <xf numFmtId="3" fontId="8" fillId="16" borderId="0" xfId="0" applyFont="1" applyFill="1" applyBorder="1" applyAlignment="1">
      <alignment horizontal="center" vertical="center" wrapText="1"/>
    </xf>
    <xf numFmtId="3" fontId="11" fillId="0" borderId="0" xfId="0" applyFont="1" applyAlignment="1">
      <alignment horizontal="center" vertical="center"/>
    </xf>
    <xf numFmtId="3" fontId="8" fillId="0" borderId="1" xfId="0" applyFont="1" applyBorder="1" applyAlignment="1">
      <alignment horizontal="center" vertical="center" wrapText="1"/>
    </xf>
    <xf numFmtId="3" fontId="3" fillId="0" borderId="0" xfId="0" applyFont="1" applyAlignment="1">
      <alignment horizontal="center" vertical="center"/>
    </xf>
    <xf numFmtId="3" fontId="0" fillId="0" borderId="0" xfId="0" applyAlignment="1">
      <alignment horizontal="center" vertical="center" wrapText="1"/>
    </xf>
    <xf numFmtId="3" fontId="8" fillId="0" borderId="0" xfId="0" applyFont="1" applyAlignment="1">
      <alignment horizontal="center" vertical="center"/>
    </xf>
    <xf numFmtId="3" fontId="13" fillId="0" borderId="0" xfId="0" applyFont="1" applyAlignment="1">
      <alignment horizontal="center" vertical="center"/>
    </xf>
    <xf numFmtId="3" fontId="13" fillId="0" borderId="6" xfId="0" applyFont="1" applyBorder="1" applyAlignment="1">
      <alignment horizontal="right" vertical="center" wrapText="1"/>
    </xf>
    <xf numFmtId="3" fontId="9" fillId="0" borderId="0" xfId="0" applyFont="1" applyAlignment="1">
      <alignment horizontal="center" vertical="center" wrapText="1"/>
    </xf>
    <xf numFmtId="3" fontId="0" fillId="0" borderId="1" xfId="0" applyBorder="1" applyAlignment="1">
      <alignment horizontal="center" vertical="center" wrapText="1"/>
    </xf>
    <xf numFmtId="3" fontId="8" fillId="0" borderId="0" xfId="0" applyFont="1" applyAlignment="1">
      <alignment horizontal="center" vertical="center" wrapText="1"/>
    </xf>
    <xf numFmtId="3" fontId="13" fillId="0" borderId="6" xfId="0" applyFont="1" applyBorder="1" applyAlignment="1">
      <alignment horizontal="center" vertical="center"/>
    </xf>
    <xf numFmtId="3" fontId="3" fillId="0" borderId="0" xfId="0" applyFont="1" applyAlignment="1">
      <alignment horizontal="center" vertical="center" wrapText="1"/>
    </xf>
    <xf numFmtId="3" fontId="5" fillId="0" borderId="0" xfId="0" applyFont="1" applyAlignment="1">
      <alignment horizontal="center" vertical="center" wrapText="1"/>
    </xf>
    <xf numFmtId="3" fontId="0" fillId="0" borderId="7" xfId="0" applyBorder="1" applyAlignment="1">
      <alignment horizontal="center" vertical="center" wrapText="1"/>
    </xf>
    <xf numFmtId="3" fontId="0" fillId="0" borderId="8" xfId="0" applyBorder="1" applyAlignment="1">
      <alignment horizontal="center" vertical="center" wrapText="1"/>
    </xf>
    <xf numFmtId="3" fontId="12" fillId="0" borderId="7" xfId="0" applyFont="1" applyBorder="1" applyAlignment="1">
      <alignment horizontal="center" vertical="center" wrapText="1"/>
    </xf>
    <xf numFmtId="3" fontId="12" fillId="0" borderId="8" xfId="0" applyFont="1" applyBorder="1" applyAlignment="1">
      <alignment horizontal="center" vertical="center" wrapText="1"/>
    </xf>
    <xf numFmtId="3" fontId="13" fillId="0" borderId="0" xfId="0" applyFont="1" applyAlignment="1">
      <alignment horizontal="center"/>
    </xf>
    <xf numFmtId="3" fontId="8" fillId="0" borderId="0" xfId="0" applyFont="1" applyAlignment="1">
      <alignment horizontal="center"/>
    </xf>
    <xf numFmtId="3" fontId="7" fillId="0" borderId="1" xfId="0" applyFont="1" applyBorder="1" applyAlignment="1">
      <alignment horizontal="center" vertical="center" wrapText="1"/>
    </xf>
    <xf numFmtId="3" fontId="10" fillId="0" borderId="11" xfId="0" applyFont="1" applyBorder="1" applyAlignment="1">
      <alignment horizontal="center" vertical="center" wrapText="1"/>
    </xf>
    <xf numFmtId="3" fontId="10" fillId="0" borderId="10" xfId="0" applyFont="1" applyBorder="1" applyAlignment="1">
      <alignment horizontal="center" vertical="center" wrapText="1"/>
    </xf>
    <xf numFmtId="3" fontId="10" fillId="0" borderId="12" xfId="0" applyFont="1" applyBorder="1" applyAlignment="1">
      <alignment horizontal="center" vertical="center" wrapText="1"/>
    </xf>
    <xf numFmtId="3" fontId="2" fillId="0" borderId="11" xfId="0" applyFont="1" applyBorder="1" applyAlignment="1">
      <alignment horizontal="center" vertical="center" wrapText="1"/>
    </xf>
    <xf numFmtId="3" fontId="2" fillId="0" borderId="12" xfId="0" applyFont="1" applyBorder="1" applyAlignment="1">
      <alignment horizontal="center" vertical="center" wrapText="1"/>
    </xf>
    <xf numFmtId="3" fontId="12" fillId="0" borderId="0" xfId="0" applyFont="1" applyAlignment="1">
      <alignment horizontal="left" vertical="center"/>
    </xf>
    <xf numFmtId="3" fontId="10" fillId="0" borderId="1" xfId="0" applyFont="1" applyBorder="1" applyAlignment="1">
      <alignment horizontal="center" vertical="center" wrapText="1"/>
    </xf>
    <xf numFmtId="3" fontId="17" fillId="0" borderId="0" xfId="0" applyFont="1" applyAlignment="1">
      <alignment horizontal="center" vertical="center" wrapText="1"/>
    </xf>
  </cellXfs>
  <cellStyles count="8352">
    <cellStyle name="_x0001_" xfId="6"/>
    <cellStyle name="_x000e__x0010_" xfId="7"/>
    <cellStyle name=" " xfId="8"/>
    <cellStyle name="          _x000a__x000a_shell=progman.exe_x000a__x000a_m" xfId="9"/>
    <cellStyle name="          _x000d__x000a_shell=progman.exe_x000d__x000a_m" xfId="10"/>
    <cellStyle name="          _x000d__x000a_shell=progman.exe_x000d__x000a_m 2" xfId="11"/>
    <cellStyle name="          _x000d__x000a_shell=progman.exe_x000d__x000a_m 2 2" xfId="12"/>
    <cellStyle name="          _x000d__x000a_shell=progman.exe_x000d__x000a_m 3" xfId="13"/>
    <cellStyle name="          _x000d__x000a_shell=progman.exe_x000d__x000a_m 4" xfId="14"/>
    <cellStyle name="          _x000d__x000a_shell=progman.exe_x000d__x000a_m_7. BC đau nam HK moi ( 17-10)" xfId="15"/>
    <cellStyle name=" _04 DC" xfId="16"/>
    <cellStyle name=" _04 DC(3rd)" xfId="17"/>
    <cellStyle name=" _090213  Schedule for 2nd evaluation_Tuan B" xfId="18"/>
    <cellStyle name="_x0001_ 2" xfId="19"/>
    <cellStyle name="_x0001_ 3" xfId="20"/>
    <cellStyle name="_x0001_ 4" xfId="21"/>
    <cellStyle name="_x0001_ 5" xfId="22"/>
    <cellStyle name="_x0001_ 6" xfId="23"/>
    <cellStyle name="_x0001_ 7" xfId="24"/>
    <cellStyle name="_x0001_ 8" xfId="25"/>
    <cellStyle name="_x0001_ 9" xfId="26"/>
    <cellStyle name="_x000a__x000a_JournalTemplate=C:\COMFO\CTALK\JOURSTD.TPL_x000a__x000a_LbStateAddress=3 3 0 251 1 89 2 311_x000a__x000a_LbStateJou" xfId="27"/>
    <cellStyle name="_x000a__x000c_" xfId="28"/>
    <cellStyle name="_x000c__x000a_ဠ" xfId="29"/>
    <cellStyle name="_x000d__x000a_JournalTemplate=C:\COMFO\CTALK\JOURSTD.TPL_x000d__x000a_LbStateAddress=3 3 0 251 1 89 2 311_x000d__x000a_LbStateJou" xfId="30"/>
    <cellStyle name="#,##0" xfId="31"/>
    <cellStyle name="#,##0 2" xfId="32"/>
    <cellStyle name="#,##0 2 2" xfId="33"/>
    <cellStyle name="#,##0 3" xfId="34"/>
    <cellStyle name="#,##0 3 2" xfId="35"/>
    <cellStyle name="#,##0 4" xfId="36"/>
    <cellStyle name="#,##0 4 2" xfId="37"/>
    <cellStyle name="#,##0_Thành phố-Nhu cau CCTL 2016" xfId="38"/>
    <cellStyle name="%" xfId="39"/>
    <cellStyle name="% 2" xfId="40"/>
    <cellStyle name="%_bo sung du toan  hong linh" xfId="41"/>
    <cellStyle name="%_DU LIEU CAP PHAT CHINH LY" xfId="42"/>
    <cellStyle name="%_DU LIEU CAP PHAT CHINH LY_Nhatki_Chi" xfId="43"/>
    <cellStyle name="%_Nhatki_Chi" xfId="44"/>
    <cellStyle name="%_NHU CAU VA NGUON THUC HIEN CCTL CAP XA" xfId="45"/>
    <cellStyle name="%_PHU LUC CHIEU SANG(13.6.2013)" xfId="46"/>
    <cellStyle name="%_Phụ luc goi 5" xfId="47"/>
    <cellStyle name="%_Phụ luc goi 5 2" xfId="48"/>
    <cellStyle name="%_Phụ luc goi 5_DU LIEU CAP PHAT CHINH LY" xfId="49"/>
    <cellStyle name="%_Phụ luc goi 5_DU LIEU CAP PHAT CHINH LY_Nhatki_Chi" xfId="50"/>
    <cellStyle name="%_Phụ luc goi 5_Nhatki_Chi" xfId="51"/>
    <cellStyle name="%_Phụ luc goi 5_So bao lut (version 1)" xfId="52"/>
    <cellStyle name="%_Phụ luc goi 5_So bao lut (version 1)_Nhatki_Chi" xfId="53"/>
    <cellStyle name="%_Sheet1" xfId="54"/>
    <cellStyle name="%_So bao lut (version 1)" xfId="55"/>
    <cellStyle name="%_So bao lut (version 1)_Nhatki_Chi" xfId="56"/>
    <cellStyle name="%_TH BHXH 2015" xfId="57"/>
    <cellStyle name="%_Thành phố-Nhu cau CCTL 2016" xfId="58"/>
    <cellStyle name="%_THU NS den 21.12.2014" xfId="59"/>
    <cellStyle name="*l_x0010_" xfId="60"/>
    <cellStyle name=",." xfId="61"/>
    <cellStyle name="." xfId="62"/>
    <cellStyle name=". 2" xfId="63"/>
    <cellStyle name="._DU LIEU CAP PHAT CHINH LY" xfId="64"/>
    <cellStyle name=".d©y" xfId="65"/>
    <cellStyle name="??" xfId="66"/>
    <cellStyle name="?? [ - ??1" xfId="67"/>
    <cellStyle name="?? [ - ??2" xfId="68"/>
    <cellStyle name="?? [ - ??3" xfId="69"/>
    <cellStyle name="?? [ - ??4" xfId="70"/>
    <cellStyle name="?? [ - ??5" xfId="71"/>
    <cellStyle name="?? [ - ??6" xfId="72"/>
    <cellStyle name="?? [ - ??7" xfId="73"/>
    <cellStyle name="?? [ - ??8" xfId="74"/>
    <cellStyle name="?? [0.00]_      " xfId="75"/>
    <cellStyle name="?? [0]" xfId="76"/>
    <cellStyle name="?? [0] 2" xfId="77"/>
    <cellStyle name="?? [0] 3" xfId="78"/>
    <cellStyle name="?? 10" xfId="79"/>
    <cellStyle name="?? 11" xfId="80"/>
    <cellStyle name="?? 12" xfId="81"/>
    <cellStyle name="?? 13" xfId="82"/>
    <cellStyle name="?? 14" xfId="83"/>
    <cellStyle name="?? 15" xfId="84"/>
    <cellStyle name="?? 16" xfId="85"/>
    <cellStyle name="?? 17" xfId="86"/>
    <cellStyle name="?? 2" xfId="87"/>
    <cellStyle name="?? 2 2" xfId="88"/>
    <cellStyle name="?? 3" xfId="89"/>
    <cellStyle name="?? 4" xfId="90"/>
    <cellStyle name="?? 5" xfId="91"/>
    <cellStyle name="?? 6" xfId="92"/>
    <cellStyle name="?? 7" xfId="93"/>
    <cellStyle name="?? 8" xfId="94"/>
    <cellStyle name="?? 9" xfId="95"/>
    <cellStyle name="?? m?c 1" xfId="96"/>
    <cellStyle name="?? m?c 2" xfId="97"/>
    <cellStyle name="?? m?c 3" xfId="98"/>
    <cellStyle name="?? m?c 4" xfId="99"/>
    <cellStyle name="?_x001d_??%U©÷u&amp;H©÷9_x0008_? s_x000a__x0007__x0001__x0001_" xfId="100"/>
    <cellStyle name="?_x001d_??%U©÷u&amp;H©÷9_x0008_? s_x000a__x0007__x0001__x0001_ 2" xfId="101"/>
    <cellStyle name="?_x001d_??%U©÷u&amp;H©÷9_x0008_?_x0009_s_x000a__x0007__x0001__x0001_" xfId="102"/>
    <cellStyle name="???? [0.00]_      " xfId="103"/>
    <cellStyle name="??????" xfId="104"/>
    <cellStyle name="?????? 2" xfId="105"/>
    <cellStyle name="?????? 3" xfId="106"/>
    <cellStyle name="??????_Thành phố-Nhu cau CCTL 2016" xfId="107"/>
    <cellStyle name="????_      " xfId="108"/>
    <cellStyle name="???[0]_?? DI" xfId="109"/>
    <cellStyle name="???_?? DI" xfId="110"/>
    <cellStyle name="???R쀀Àok1" xfId="111"/>
    <cellStyle name="??[0]_BRE" xfId="112"/>
    <cellStyle name="??_      " xfId="113"/>
    <cellStyle name="??A? [0]_laroux_1_¢¬???¢â? " xfId="114"/>
    <cellStyle name="??A?_laroux_1_¢¬???¢â? " xfId="115"/>
    <cellStyle name="??u ra" xfId="116"/>
    <cellStyle name="??u ra 2" xfId="117"/>
    <cellStyle name="??u vào" xfId="118"/>
    <cellStyle name="??u vào 2" xfId="119"/>
    <cellStyle name="?¡±¢¥?_?¨ù??¢´¢¥_¢¬???¢â? " xfId="120"/>
    <cellStyle name="_x0001_?¶æµ_x001b_ºß­ " xfId="121"/>
    <cellStyle name="_x0001_?¶æµ_x001b_ºß­_" xfId="122"/>
    <cellStyle name="?ðÇ%U?&amp;H?_x0008_?s_x000a__x0007__x0001__x0001_" xfId="123"/>
    <cellStyle name="?ðÇ%U?&amp;H?_x0008_?s_x000a__x0007__x0001__x0001_ 2" xfId="124"/>
    <cellStyle name="[0]_Chi phÝ kh¸c_V" xfId="125"/>
    <cellStyle name="_x0001_\Ô" xfId="126"/>
    <cellStyle name="]_x000d__x000a_Zoomed=1_x000d__x000a_Row=0_x000d__x000a_Column=0_x000d__x000a_Height=0_x000d__x000a_Width=0_x000d__x000a_FontName=FoxFont_x000d__x000a_FontStyle=0_x000d__x000a_FontSize=9_x000d__x000a_PrtFontName=FoxPrin" xfId="127"/>
    <cellStyle name="_! an nhu cau ung von TPCP va HTCMT nam 2011 vung TNB - Doan Cong tac (29-5-2010)" xfId="128"/>
    <cellStyle name="_?_BOOKSHIP" xfId="129"/>
    <cellStyle name="__ [0.00]_PRODUCT DETAIL Q1" xfId="130"/>
    <cellStyle name="__ [0]_1202" xfId="131"/>
    <cellStyle name="__ [0]_1202_Result Red Store Jun" xfId="132"/>
    <cellStyle name="__ [0]_Book1" xfId="133"/>
    <cellStyle name="___(____)______" xfId="134"/>
    <cellStyle name="___[0]_Book1" xfId="135"/>
    <cellStyle name="____ [0.00]_PRODUCT DETAIL Q1" xfId="136"/>
    <cellStyle name="_____PRODUCT DETAIL Q1" xfId="137"/>
    <cellStyle name="____95" xfId="138"/>
    <cellStyle name="____Book1" xfId="139"/>
    <cellStyle name="___1202" xfId="140"/>
    <cellStyle name="___1202_Result Red Store Jun" xfId="141"/>
    <cellStyle name="___1202_Result Red Store Jun_1" xfId="142"/>
    <cellStyle name="___Book1" xfId="143"/>
    <cellStyle name="___Book1_Book1 (9)" xfId="144"/>
    <cellStyle name="___Book1_Feb Delivery Plan-Tuan B" xfId="145"/>
    <cellStyle name="___Book1_Feb Delivery Plan-Tuan B_HEAD ORDER FOR MARCH- CONFIRMED&amp;Calculation" xfId="146"/>
    <cellStyle name="___Book1_Format for Mar Addtional" xfId="147"/>
    <cellStyle name="___Book1_HEAD ORDER FOR MARCH- CONFIRMEDCalculation_Tuan B" xfId="148"/>
    <cellStyle name="___Book1_Result Red Store Jun" xfId="149"/>
    <cellStyle name="___Book1_Theo doi thang 1.2007" xfId="150"/>
    <cellStyle name="___Book1_Theo doi thang 1.2007_HEAD ORDER FOR MARCH- CONFIRMEDCalculation_Tuan B" xfId="151"/>
    <cellStyle name="___kc-elec system check list" xfId="152"/>
    <cellStyle name="___PRODUCT DETAIL Q1" xfId="153"/>
    <cellStyle name="_x0001__090213  Schedule for 2nd evaluation_Tuan B" xfId="154"/>
    <cellStyle name="_1 TONG HOP - CA NA" xfId="155"/>
    <cellStyle name="_1 TONG HOP - CA NA 2" xfId="156"/>
    <cellStyle name="_1.Tong hop KL, GT  - Dien chieu sang HLKB1" xfId="157"/>
    <cellStyle name="_123_DONG_THANH_Moi" xfId="158"/>
    <cellStyle name="_123_DONG_THANH_Moi_131114- Bieu giao du toan CTMTQG 2014 giao" xfId="159"/>
    <cellStyle name="_123_DONG_THANH_Moi_131114- Bieu giao du toan CTMTQG 2014 giao_Du toan chi NSDP 2017" xfId="160"/>
    <cellStyle name="_130307 So sanh thuc hien 2012 - du toan 2012 moi (pan khac)" xfId="161"/>
    <cellStyle name="_130313 Mau  bieu bao cao nguon luc cua dia phuong sua" xfId="162"/>
    <cellStyle name="_130818 Tong hop Danh gia thu 2013" xfId="163"/>
    <cellStyle name="_130818 Tong hop Danh gia thu 2013_140921 bu giam thu ND 209" xfId="164"/>
    <cellStyle name="_130818 Tong hop Danh gia thu 2013_150809  UTH  2015" xfId="165"/>
    <cellStyle name="_130818 Tong hop Danh gia thu 2013_150809  UTH  2015_Du toan chi NSDP 2017" xfId="166"/>
    <cellStyle name="_130818 Tong hop Danh gia thu 2013_A141023 UTH nam 2014 (574.100)" xfId="167"/>
    <cellStyle name="_130818 Tong hop Danh gia thu 2013_A150305 209" xfId="168"/>
    <cellStyle name="_130818 Tong hop Danh gia thu 2013_A151226 UTH 2015 (Tong hop)" xfId="169"/>
    <cellStyle name="_130818 Tong hop Danh gia thu 2013_A151226 UTH 2015 (Tong hop)_Du toan chi NSDP 2017" xfId="170"/>
    <cellStyle name="_130818 Tong hop Danh gia thu 2013_A160105 Thu 2015 (tinh theo so tong)" xfId="171"/>
    <cellStyle name="_130818 Tong hop Danh gia thu 2013_A160120 Thu kho bac nhan nuoc 2015 (dieu chinh Quang Ngai)" xfId="172"/>
    <cellStyle name="_130818 Tong hop Danh gia thu 2013_A160120 Thu kho bac nhan nuoc 2015 (dieu chinh Quang Ngai)_Du toan chi NSDP 2017" xfId="173"/>
    <cellStyle name="_130818 Tong hop Danh gia thu 2013_A160201 Thuc hien thu 2014, 2015, 2016 (Bao cao Vu)" xfId="174"/>
    <cellStyle name="_130818 Tong hop Danh gia thu 2013_A160922 PACD XNK 265-280" xfId="175"/>
    <cellStyle name="_130818 Tong hop Danh gia thu 2013_Book2" xfId="176"/>
    <cellStyle name="_130818 Tong hop Danh gia thu 2013_Book2_Du toan chi NSDP 2017" xfId="177"/>
    <cellStyle name="_130818 Tong hop Danh gia thu 2013_EXTIMATE 2016" xfId="178"/>
    <cellStyle name="_130818 Tong hop Danh gia thu 2013_REV 2014" xfId="179"/>
    <cellStyle name="_130818 Tong hop Danh gia thu 2013_REV 2014_Du toan chi NSDP 2017" xfId="180"/>
    <cellStyle name="_130818 Tong hop Danh gia thu 2013_REV 2015" xfId="181"/>
    <cellStyle name="_130818 Tong hop Danh gia thu 2013_Thu hang thang" xfId="182"/>
    <cellStyle name="_130818 Tong hop Danh gia thu 2013_Thu hang thang_Du toan chi NSDP 2017" xfId="183"/>
    <cellStyle name="_x0001__140310 Tham dinh luong Ca Mau 2013" xfId="184"/>
    <cellStyle name="_150115 Tong hop thu NSNN theo so KBNN (cong SGD dieu chinh Quang Ngai)" xfId="185"/>
    <cellStyle name="_150115 Tong hop thu NSNN theo so KBNN (goc)" xfId="186"/>
    <cellStyle name="_151007 Tang thu lam luong 2014 ra soat" xfId="187"/>
    <cellStyle name="_160112 Thu kho bac nhan nuoc 2015" xfId="188"/>
    <cellStyle name="_x0001__160505 BIEU CHI NSDP TREN DAU DAN (BAO GÔM BSCMT)" xfId="189"/>
    <cellStyle name="_160510 Cua khau quoc te duong bo" xfId="190"/>
    <cellStyle name="_19- Hai Duong-V1" xfId="191"/>
    <cellStyle name="_19- Hai Duong-V1_18_Vinh Phuc_HSV2_2015" xfId="192"/>
    <cellStyle name="_19- Hai Duong-V1_18_Vinh Phuc_Khai toan_2015" xfId="193"/>
    <cellStyle name="_19- Hai Duong-V1_33_Khanh Hoa (gui lai)_Bieu mau du toan 2015 _kem CV 1780" xfId="194"/>
    <cellStyle name="_19- Hai Duong-V1_4 BIEU DU TOAN 2015 -GUI CUC" xfId="195"/>
    <cellStyle name="_19- Hai Duong-V1_42_Gia Lai_Khai toan DT thu NSNN 2015" xfId="196"/>
    <cellStyle name="_19- Hai Duong-V1_Bieu chi tiet Toyota - Honda-123" xfId="197"/>
    <cellStyle name="_19- Hai Duong-V1_Mau thuyet minh 2014 Vinh Phuc" xfId="198"/>
    <cellStyle name="_19- Hai Duong-V1_TH Ket qua thao luan nam 2015 - Vong 1- TCT (Nhan)" xfId="199"/>
    <cellStyle name="_2013" xfId="200"/>
    <cellStyle name="_26-09 " xfId="201"/>
    <cellStyle name="_26-09 _" xfId="202"/>
    <cellStyle name="_5. Du toan dien chieu sang" xfId="203"/>
    <cellStyle name="_A151225 UTH Thu hai quan 2015" xfId="204"/>
    <cellStyle name="_A151225 UTH Thu hai quan 2015_Du toan chi NSDP 2017" xfId="205"/>
    <cellStyle name="_A160105 BANG TONG SO THU NOI DIA NSNN 11 THANG CHI TIET THEO SAC THUE  CHI TIET TINH" xfId="206"/>
    <cellStyle name="_A160105 Thu 2015 (tinh theo so tong)" xfId="207"/>
    <cellStyle name="_A160120 Thu kho bac nhan nuoc 2015 (dieu chinh Quang Ngai)" xfId="208"/>
    <cellStyle name="_A160120 Thu kho bac nhan nuoc 2015 (dieu chinh Quang Ngai)_Du toan chi NSDP 2017" xfId="209"/>
    <cellStyle name="_A160621 Dia phuong bao cao" xfId="210"/>
    <cellStyle name="_A160715 Tang thu de lai 2015" xfId="211"/>
    <cellStyle name="_A160922 PACD XNK 265-280" xfId="212"/>
    <cellStyle name="_Asimo show 17,18 Apr" xfId="213"/>
    <cellStyle name="_Bang Chi tieu (2)" xfId="214"/>
    <cellStyle name="_Bang Chi tieu (2) 2" xfId="215"/>
    <cellStyle name="_BAO GIA NGAY 24-10-08 (co dam)" xfId="216"/>
    <cellStyle name="_BAO GIA NGAY 24-10-08 (co dam) 2" xfId="217"/>
    <cellStyle name="_BC CV 6403 BKHĐT" xfId="218"/>
    <cellStyle name="_BD-BHN scptd 3-6-10" xfId="219"/>
    <cellStyle name="_x0001__Bieu bang TLP 2016 huyện Lộc Hà 2" xfId="220"/>
    <cellStyle name="_Book1" xfId="221"/>
    <cellStyle name="_Book1 (9)" xfId="222"/>
    <cellStyle name="_Book1 2" xfId="223"/>
    <cellStyle name="_Book1_1" xfId="224"/>
    <cellStyle name="_Book1_1_5. Du toan dien chieu sang" xfId="225"/>
    <cellStyle name="_Book1_1_A160621 Dia phuong bao cao" xfId="226"/>
    <cellStyle name="_Book1_1_A160715 Tang thu de lai 2015" xfId="227"/>
    <cellStyle name="_Book1_1_Phụ luc goi 5" xfId="228"/>
    <cellStyle name="_Book1_1_Tuyen (21-7-11)-doan 1" xfId="229"/>
    <cellStyle name="_Book1_131114- Bieu giao du toan CTMTQG 2014 giao" xfId="230"/>
    <cellStyle name="_Book1_131114- Bieu giao du toan CTMTQG 2014 giao_Du toan chi NSDP 2017" xfId="231"/>
    <cellStyle name="_Book1_5. Du toan dien chieu sang" xfId="232"/>
    <cellStyle name="_Book1_Book1" xfId="233"/>
    <cellStyle name="_Book1_Book1 2" xfId="234"/>
    <cellStyle name="_Book1_Book1_5. Du toan dien chieu sang" xfId="235"/>
    <cellStyle name="_Book1_Book1_TONG HOP QUYET TOAN THANH PHO 2013" xfId="236"/>
    <cellStyle name="_Book1_Book1_Tuyen (21-7-11)-doan 1" xfId="237"/>
    <cellStyle name="_Book1_Book1_Tuyen (21-7-11)-doan 1 2" xfId="238"/>
    <cellStyle name="_Book1_cap dien ha the - xay dung2" xfId="239"/>
    <cellStyle name="_Book1_cong hang rao" xfId="240"/>
    <cellStyle name="_Book1_cong hang rao_131114- Bieu giao du toan CTMTQG 2014 giao" xfId="241"/>
    <cellStyle name="_Book1_IN" xfId="242"/>
    <cellStyle name="_Book1_Kh ql62 (2010) 11-09" xfId="243"/>
    <cellStyle name="_Book1_Khoi luong" xfId="244"/>
    <cellStyle name="_Book1_Khung 2012" xfId="245"/>
    <cellStyle name="_Book1_Phụ luc goi 5" xfId="246"/>
    <cellStyle name="_Book1_phu luc tong ket tinh hinh TH giai doan 03-10 (ngay 30)" xfId="247"/>
    <cellStyle name="_Book1_phu luc tong ket tinh hinh TH giai doan 03-10 (ngay 30)_131114- Bieu giao du toan CTMTQG 2014 giao" xfId="248"/>
    <cellStyle name="_Book1_THUY DIEN DA KHAI THAM DINH" xfId="249"/>
    <cellStyle name="_Book1_THUY DIEN DA KHAI THAM DINH 2" xfId="250"/>
    <cellStyle name="_Book1_Tuyen (21-7-11)-doan 1" xfId="251"/>
    <cellStyle name="_Book1_Tuyen (21-7-11)-doan 1 2" xfId="252"/>
    <cellStyle name="_Book1_Tuyen (21-7-11)-doan 1_TONG HOP QUYET TOAN THANH PHO 2013" xfId="253"/>
    <cellStyle name="_Budget schedule 1H08_Acc dept" xfId="254"/>
    <cellStyle name="_C.cong+B.luong-Sanluong" xfId="255"/>
    <cellStyle name="_cap dien ha the - xay dung2" xfId="256"/>
    <cellStyle name="_Cau Phu Phuong" xfId="257"/>
    <cellStyle name="_Cau Phu Phuong 2" xfId="258"/>
    <cellStyle name="_Chau Thon - Tan Xuan (KCS 8-12-06)" xfId="259"/>
    <cellStyle name="_Chau Thon - Tan Xuan (KCS 8-12-06) 2" xfId="260"/>
    <cellStyle name="_cong hang rao" xfId="261"/>
    <cellStyle name="_cong vien cay xanh" xfId="262"/>
    <cellStyle name="_Copy of Market 2007" xfId="263"/>
    <cellStyle name="_x0001__CTMTQG 2015" xfId="264"/>
    <cellStyle name="_DCG TT09 G2 3.12.2007" xfId="265"/>
    <cellStyle name="_DCG TT09 G2 3.12.2007 2" xfId="266"/>
    <cellStyle name="_DCG TT09 G2 3.12.2007_TONG HOP QUYET TOAN THANH PHO 2013" xfId="267"/>
    <cellStyle name="_Dec 06 Plan1" xfId="268"/>
    <cellStyle name="_Dec 06 Plan1_Format for Feb,07" xfId="269"/>
    <cellStyle name="_Dec 06 Plan1_Format for Feb,07_HEAD ORDER FOR MARCH- CONFIRMED&amp;Calculation" xfId="270"/>
    <cellStyle name="_Dec 06 Plan1_Format for Mar Addtional" xfId="271"/>
    <cellStyle name="_Dec 06 Plan1_HEAD ORDER FOR MARCH- CONFIRMED&amp;Calculation" xfId="272"/>
    <cellStyle name="_Dec 06 Plan1_HEAD ORDER FOR MARCH- CONFIRMED&amp;Calculation_Theo doi thang 3.2007" xfId="273"/>
    <cellStyle name="_Dec Delivery Plan Summary 06-Mr.Khanh" xfId="274"/>
    <cellStyle name="_Dec Delivery Plan Summary 06-Mr.Khanh_HEAD ORDER FOR MARCH- CONFIRMEDCalculation_Tuan B" xfId="275"/>
    <cellStyle name="_Dec Delivery Plan Summary 06-Mr.Khanh_Theo doi thang 3.2007" xfId="276"/>
    <cellStyle name="_DG 2012-DT2013 - Theo sac thue -sua" xfId="277"/>
    <cellStyle name="_DG 2012-DT2013 - Theo sac thue -sua_120907 Thu tang them 4500" xfId="278"/>
    <cellStyle name="_DG 2012-DT2013 - Theo sac thue -sua_27-8Tong hop PA uoc 2012-DT 2013 -PA 420.000 ty-490.000 ty chuyen doi" xfId="279"/>
    <cellStyle name="_dien chieu sang" xfId="280"/>
    <cellStyle name="_dieu chinh theo TT so03 -TB234 ngay 8-4" xfId="281"/>
    <cellStyle name="_DO-D1500-KHONG CO TRONG DT" xfId="282"/>
    <cellStyle name="_DO-D1500-KHONG CO TRONG DT 2" xfId="283"/>
    <cellStyle name="_DON GIA GIAOTHAU TRU CHONG GIA QUANG DAI" xfId="284"/>
    <cellStyle name="_DON GIA GIAOTHAU TRU CHONG GIA QUANG DAI 2" xfId="285"/>
    <cellStyle name="_x0001__DT 2015 (Gui chuyen quan)" xfId="286"/>
    <cellStyle name="_DT khu DT long bien theo 179" xfId="287"/>
    <cellStyle name="_DT ma kem" xfId="288"/>
    <cellStyle name="_Du toan duong day va TBA QT " xfId="289"/>
    <cellStyle name="_Du toan PS Goi 2 theo bb ngày 31.7 va 1.9. trinh  (DG moi)" xfId="290"/>
    <cellStyle name="_Du toan PS goi01" xfId="291"/>
    <cellStyle name="_Du toan PS goi01 2" xfId="292"/>
    <cellStyle name="_Duyet TK thay đôi" xfId="293"/>
    <cellStyle name="_Duyet TK thay đôi_131114- Bieu giao du toan CTMTQG 2014 giao" xfId="294"/>
    <cellStyle name="_ET_STYLE_NoName_00_" xfId="295"/>
    <cellStyle name="_ET_STYLE_NoName_00_ 2" xfId="296"/>
    <cellStyle name="_ET_STYLE_NoName_00__TONG HOP QUYET TOAN THANH PHO 2013" xfId="297"/>
    <cellStyle name="_EXTIMATE 2016" xfId="298"/>
    <cellStyle name="_Feb Delivery Plan-Tuan B" xfId="299"/>
    <cellStyle name="_Feb Delivery Plan-Tuan B_HEAD ORDER FOR MARCH- CONFIRMED&amp;Calculation" xfId="300"/>
    <cellStyle name="_Feb Delivery Plan-Tuan B_HEAD ORDER FOR MARCH- CONFIRMED&amp;Calculation_Theo doi thang 3.2007" xfId="301"/>
    <cellStyle name="_Feb Delivery Plan-Tuan B_Theo doi thang 3.2007" xfId="302"/>
    <cellStyle name="_Gia goi 1" xfId="303"/>
    <cellStyle name="_Gia-Dai tuong niem liet sy" xfId="304"/>
    <cellStyle name="_Goi 1 A tham tra" xfId="305"/>
    <cellStyle name="_Goi 1 A tham tra 2" xfId="306"/>
    <cellStyle name="_Goi 1 in 20.4" xfId="307"/>
    <cellStyle name="_Goi 1 in 20.4 sua" xfId="308"/>
    <cellStyle name="_Goi 1in tong NT(da kiem tra)" xfId="309"/>
    <cellStyle name="_Goi 1in tong NT(da kiem tra) 2" xfId="310"/>
    <cellStyle name="_Goi 2 in20.4" xfId="311"/>
    <cellStyle name="_Goi 2- My Ly Ban trinh" xfId="312"/>
    <cellStyle name="_Goi 2- My Ly Ban trinh 2" xfId="313"/>
    <cellStyle name="_GOITHAUSO2" xfId="314"/>
    <cellStyle name="_GOITHAUSO3" xfId="315"/>
    <cellStyle name="_GOITHAUSO4" xfId="316"/>
    <cellStyle name="_x0001__Gửi Tr.phong DT136 2016" xfId="317"/>
    <cellStyle name="_HaHoa_TDT_DienCSang" xfId="318"/>
    <cellStyle name="_HaHoa19-5-07" xfId="319"/>
    <cellStyle name="_HEAD ORDER FOR MARCH- CONFIRMEDCalculation_Tuan B" xfId="320"/>
    <cellStyle name="_Hoi nghi" xfId="321"/>
    <cellStyle name="_HS thau" xfId="322"/>
    <cellStyle name="_Imp" xfId="323"/>
    <cellStyle name="_Imp_2" xfId="324"/>
    <cellStyle name="_Imp_2_Budget for year 2006" xfId="325"/>
    <cellStyle name="_Imp_2_Budgeting form 2006" xfId="326"/>
    <cellStyle name="_Imp_2_Budgeting form 2006 (2)" xfId="327"/>
    <cellStyle name="_Imp_2_bugdet khanh" xfId="328"/>
    <cellStyle name="_Imp_2_Service Activities Plan in 2005" xfId="329"/>
    <cellStyle name="_Imp_3" xfId="330"/>
    <cellStyle name="_Imp_4" xfId="331"/>
    <cellStyle name="_Imp_5" xfId="332"/>
    <cellStyle name="_Imp_5_Budget-05-1H-action plan-050425-rvs-short" xfId="333"/>
    <cellStyle name="_Imp_5_Service Activities Plan in 2005" xfId="334"/>
    <cellStyle name="_Imp_6" xfId="335"/>
    <cellStyle name="_Imp_6_Asimo show 17,18 Apr" xfId="336"/>
    <cellStyle name="_Imp_6_Layout check list" xfId="337"/>
    <cellStyle name="_Imp_7" xfId="338"/>
    <cellStyle name="_Imp_7_Budget for year 2006" xfId="339"/>
    <cellStyle name="_Imp_7_Budgeting form 2006" xfId="340"/>
    <cellStyle name="_Imp_7_Budgeting form 2006 (2)" xfId="341"/>
    <cellStyle name="_Imp_7_bugdet khanh" xfId="342"/>
    <cellStyle name="_Imp_8" xfId="343"/>
    <cellStyle name="_Imp_9" xfId="344"/>
    <cellStyle name="_Imp_A" xfId="345"/>
    <cellStyle name="_Imp_B" xfId="346"/>
    <cellStyle name="_Imp_B_Asimo show 17,18 Apr" xfId="347"/>
    <cellStyle name="_Imp_B_Layout check list" xfId="348"/>
    <cellStyle name="_Imp_Budget-05-1H-action plan-050425-rvs-short" xfId="349"/>
    <cellStyle name="_Imp_Service Activities Plan in 2005" xfId="350"/>
    <cellStyle name="_IN" xfId="351"/>
    <cellStyle name="_IN_131114- Bieu giao du toan CTMTQG 2014 giao" xfId="352"/>
    <cellStyle name="_Kh ql62 (2010) 11-09" xfId="353"/>
    <cellStyle name="_Khoi luong" xfId="354"/>
    <cellStyle name="_Khoi luong QL8B" xfId="355"/>
    <cellStyle name="_Khoi luong QL8B 2" xfId="356"/>
    <cellStyle name="_Khoi luong QL8B_TONG HOP QUYET TOAN THANH PHO 2013" xfId="357"/>
    <cellStyle name="_Khung 2012" xfId="358"/>
    <cellStyle name="_KL hoan thanh+PS 15.12.08 theo ban ve." xfId="359"/>
    <cellStyle name="_KL hoan thanh+PS 15.12.08 theo ban ve. 2" xfId="360"/>
    <cellStyle name="_KLdao chuan" xfId="361"/>
    <cellStyle name="_KT (2)" xfId="362"/>
    <cellStyle name="_KT (2) 2" xfId="363"/>
    <cellStyle name="_KT (2) 3" xfId="364"/>
    <cellStyle name="_KT (2)_1" xfId="365"/>
    <cellStyle name="_KT (2)_1 2" xfId="366"/>
    <cellStyle name="_KT (2)_1 3" xfId="367"/>
    <cellStyle name="_KT (2)_1_160505 BIEU CHI NSDP TREN DAU DAN (BAO GÔM BSCMT)" xfId="368"/>
    <cellStyle name="_KT (2)_1_CTMTQG 2015" xfId="369"/>
    <cellStyle name="_KT (2)_1_DT 2015 (Gui chuyen quan)" xfId="370"/>
    <cellStyle name="_KT (2)_1_Gửi Tr.phong DT136 2016" xfId="371"/>
    <cellStyle name="_KT (2)_1_Lora-tungchau" xfId="372"/>
    <cellStyle name="_KT (2)_1_Lora-tungchau 2" xfId="373"/>
    <cellStyle name="_KT (2)_1_NHU CAU VA NGUON THUC HIEN CCTL CAP XA" xfId="374"/>
    <cellStyle name="_KT (2)_1_Qt-HT3PQ1(CauKho)" xfId="375"/>
    <cellStyle name="_KT (2)_1_Thành phố-Nhu cau CCTL 2016" xfId="376"/>
    <cellStyle name="_KT (2)_1_Tuyen (21-7-11)-doan 1" xfId="377"/>
    <cellStyle name="_KT (2)_160505 BIEU CHI NSDP TREN DAU DAN (BAO GÔM BSCMT)" xfId="378"/>
    <cellStyle name="_KT (2)_2" xfId="379"/>
    <cellStyle name="_KT (2)_2_TG-TH" xfId="380"/>
    <cellStyle name="_KT (2)_2_TG-TH 2" xfId="381"/>
    <cellStyle name="_KT (2)_2_TG-TH 3" xfId="382"/>
    <cellStyle name="_KT (2)_2_TG-TH_160505 BIEU CHI NSDP TREN DAU DAN (BAO GÔM BSCMT)" xfId="383"/>
    <cellStyle name="_KT (2)_2_TG-TH_5. Du toan dien chieu sang" xfId="384"/>
    <cellStyle name="_KT (2)_2_TG-TH_ApGiaVatTu_cayxanh_latgach" xfId="385"/>
    <cellStyle name="_KT (2)_2_TG-TH_BANG TONG HOP TINH HINH THANH QUYET TOAN (MOI I)" xfId="386"/>
    <cellStyle name="_KT (2)_2_TG-TH_BAO GIA NGAY 24-10-08 (co dam)" xfId="387"/>
    <cellStyle name="_KT (2)_2_TG-TH_BC CV 6403 BKHĐT" xfId="388"/>
    <cellStyle name="_KT (2)_2_TG-TH_BC NQ11-CP - chinh sua lai" xfId="389"/>
    <cellStyle name="_KT (2)_2_TG-TH_BC NQ11-CP-Quynh sau bieu so3" xfId="390"/>
    <cellStyle name="_KT (2)_2_TG-TH_BC_NQ11-CP_-_Thao_sua_lai" xfId="391"/>
    <cellStyle name="_KT (2)_2_TG-TH_Bieu bang TLP 2016 huyện Lộc Hà 2" xfId="392"/>
    <cellStyle name="_KT (2)_2_TG-TH_Book1" xfId="393"/>
    <cellStyle name="_KT (2)_2_TG-TH_Book1_1" xfId="394"/>
    <cellStyle name="_KT (2)_2_TG-TH_Book1_1_BC CV 6403 BKHĐT" xfId="395"/>
    <cellStyle name="_KT (2)_2_TG-TH_Book1_1_Luy ke von ung nam 2011 -Thoa gui ngay 12-8-2012" xfId="396"/>
    <cellStyle name="_KT (2)_2_TG-TH_Book1_2" xfId="397"/>
    <cellStyle name="_KT (2)_2_TG-TH_Book1_2_BC CV 6403 BKHĐT" xfId="398"/>
    <cellStyle name="_KT (2)_2_TG-TH_Book1_2_Luy ke von ung nam 2011 -Thoa gui ngay 12-8-2012" xfId="399"/>
    <cellStyle name="_KT (2)_2_TG-TH_Book1_BC CV 6403 BKHĐT" xfId="400"/>
    <cellStyle name="_KT (2)_2_TG-TH_Book1_Luy ke von ung nam 2011 -Thoa gui ngay 12-8-2012" xfId="401"/>
    <cellStyle name="_KT (2)_2_TG-TH_CAU Khanh Nam(Thi Cong)" xfId="402"/>
    <cellStyle name="_KT (2)_2_TG-TH_ChiHuong_ApGia" xfId="403"/>
    <cellStyle name="_KT (2)_2_TG-TH_CoCauPhi (version 1)" xfId="404"/>
    <cellStyle name="_KT (2)_2_TG-TH_CTMTQG 2015" xfId="405"/>
    <cellStyle name="_KT (2)_2_TG-TH_DAU NOI PL-CL TAI PHU LAMHC" xfId="406"/>
    <cellStyle name="_KT (2)_2_TG-TH_DT 2015 (Gui chuyen quan)" xfId="407"/>
    <cellStyle name="_KT (2)_2_TG-TH_DU TRU VAT TU" xfId="408"/>
    <cellStyle name="_KT (2)_2_TG-TH_DU TRU VAT TU 2" xfId="409"/>
    <cellStyle name="_KT (2)_2_TG-TH_Gửi Tr.phong DT136 2016" xfId="410"/>
    <cellStyle name="_KT (2)_2_TG-TH_Lora-tungchau" xfId="411"/>
    <cellStyle name="_KT (2)_2_TG-TH_Luy ke von ung nam 2011 -Thoa gui ngay 12-8-2012" xfId="412"/>
    <cellStyle name="_KT (2)_2_TG-TH_NhanCong" xfId="413"/>
    <cellStyle name="_KT (2)_2_TG-TH_NHU CAU VA NGUON THUC HIEN CCTL CAP XA" xfId="414"/>
    <cellStyle name="_KT (2)_2_TG-TH_PHU LUC CHIEU SANG(13.6.2013)" xfId="415"/>
    <cellStyle name="_KT (2)_2_TG-TH_Phụ luc goi 5" xfId="416"/>
    <cellStyle name="_KT (2)_2_TG-TH_Phụ luc goi 5 2" xfId="417"/>
    <cellStyle name="_KT (2)_2_TG-TH_phu luc tong ket tinh hinh TH giai doan 03-10 (ngay 30)" xfId="418"/>
    <cellStyle name="_KT (2)_2_TG-TH_PL bien phap cong trinh 22.9.2016" xfId="419"/>
    <cellStyle name="_KT (2)_2_TG-TH_Qt-HT3PQ1(CauKho)" xfId="420"/>
    <cellStyle name="_KT (2)_2_TG-TH_Sheet1" xfId="421"/>
    <cellStyle name="_KT (2)_2_TG-TH_Thành phố-Nhu cau CCTL 2016" xfId="422"/>
    <cellStyle name="_KT (2)_2_TG-TH_THUY DIEN DA KHAI THAM DINH" xfId="423"/>
    <cellStyle name="_KT (2)_2_TG-TH_TLP 2016 sửa lại gui STC 21.9.2016" xfId="424"/>
    <cellStyle name="_KT (2)_2_TG-TH_Tuyen (21-7-11)-doan 1" xfId="425"/>
    <cellStyle name="_KT (2)_2_TG-TH_ÿÿÿÿÿ" xfId="426"/>
    <cellStyle name="_KT (2)_2_TG-TH_ÿÿÿÿÿ 2" xfId="427"/>
    <cellStyle name="_KT (2)_3" xfId="428"/>
    <cellStyle name="_KT (2)_3_TG-TH" xfId="429"/>
    <cellStyle name="_KT (2)_3_TG-TH 2" xfId="430"/>
    <cellStyle name="_KT (2)_3_TG-TH 3" xfId="431"/>
    <cellStyle name="_KT (2)_3_TG-TH_160505 BIEU CHI NSDP TREN DAU DAN (BAO GÔM BSCMT)" xfId="432"/>
    <cellStyle name="_KT (2)_3_TG-TH_Book1" xfId="433"/>
    <cellStyle name="_KT (2)_3_TG-TH_Book1 2" xfId="434"/>
    <cellStyle name="_KT (2)_3_TG-TH_CTMTQG 2015" xfId="435"/>
    <cellStyle name="_KT (2)_3_TG-TH_DT 2015 (Gui chuyen quan)" xfId="436"/>
    <cellStyle name="_KT (2)_3_TG-TH_Gửi Tr.phong DT136 2016" xfId="437"/>
    <cellStyle name="_KT (2)_3_TG-TH_Lora-tungchau" xfId="438"/>
    <cellStyle name="_KT (2)_3_TG-TH_Lora-tungchau 2" xfId="439"/>
    <cellStyle name="_KT (2)_3_TG-TH_NHU CAU VA NGUON THUC HIEN CCTL CAP XA" xfId="440"/>
    <cellStyle name="_KT (2)_3_TG-TH_PERSONAL" xfId="441"/>
    <cellStyle name="_KT (2)_3_TG-TH_PERSONAL 2" xfId="442"/>
    <cellStyle name="_KT (2)_3_TG-TH_PERSONAL_BC CV 6403 BKHĐT" xfId="443"/>
    <cellStyle name="_KT (2)_3_TG-TH_PERSONAL_Book1" xfId="444"/>
    <cellStyle name="_KT (2)_3_TG-TH_PERSONAL_Luy ke von ung nam 2011 -Thoa gui ngay 12-8-2012" xfId="445"/>
    <cellStyle name="_KT (2)_3_TG-TH_PERSONAL_Tong hop KHCB 2001" xfId="446"/>
    <cellStyle name="_KT (2)_3_TG-TH_Qt-HT3PQ1(CauKho)" xfId="447"/>
    <cellStyle name="_KT (2)_3_TG-TH_Thành phố-Nhu cau CCTL 2016" xfId="448"/>
    <cellStyle name="_KT (2)_3_TG-TH_THUY DIEN DA KHAI THAM DINH" xfId="449"/>
    <cellStyle name="_KT (2)_3_TG-TH_THUY DIEN DA KHAI THAM DINH 2" xfId="450"/>
    <cellStyle name="_KT (2)_3_TG-TH_Tuyen (21-7-11)-doan 1" xfId="451"/>
    <cellStyle name="_KT (2)_4" xfId="452"/>
    <cellStyle name="_KT (2)_4 2" xfId="453"/>
    <cellStyle name="_KT (2)_4 3" xfId="454"/>
    <cellStyle name="_KT (2)_4_160505 BIEU CHI NSDP TREN DAU DAN (BAO GÔM BSCMT)" xfId="455"/>
    <cellStyle name="_KT (2)_4_5. Du toan dien chieu sang" xfId="456"/>
    <cellStyle name="_KT (2)_4_ApGiaVatTu_cayxanh_latgach" xfId="457"/>
    <cellStyle name="_KT (2)_4_BANG TONG HOP TINH HINH THANH QUYET TOAN (MOI I)" xfId="458"/>
    <cellStyle name="_KT (2)_4_BAO GIA NGAY 24-10-08 (co dam)" xfId="459"/>
    <cellStyle name="_KT (2)_4_BC CV 6403 BKHĐT" xfId="460"/>
    <cellStyle name="_KT (2)_4_BC NQ11-CP - chinh sua lai" xfId="461"/>
    <cellStyle name="_KT (2)_4_BC NQ11-CP-Quynh sau bieu so3" xfId="462"/>
    <cellStyle name="_KT (2)_4_BC_NQ11-CP_-_Thao_sua_lai" xfId="463"/>
    <cellStyle name="_KT (2)_4_Bieu bang TLP 2016 huyện Lộc Hà 2" xfId="464"/>
    <cellStyle name="_KT (2)_4_Book1" xfId="465"/>
    <cellStyle name="_KT (2)_4_Book1_1" xfId="466"/>
    <cellStyle name="_KT (2)_4_Book1_1_BC CV 6403 BKHĐT" xfId="467"/>
    <cellStyle name="_KT (2)_4_Book1_1_Luy ke von ung nam 2011 -Thoa gui ngay 12-8-2012" xfId="468"/>
    <cellStyle name="_KT (2)_4_Book1_2" xfId="469"/>
    <cellStyle name="_KT (2)_4_Book1_2_BC CV 6403 BKHĐT" xfId="470"/>
    <cellStyle name="_KT (2)_4_Book1_2_Luy ke von ung nam 2011 -Thoa gui ngay 12-8-2012" xfId="471"/>
    <cellStyle name="_KT (2)_4_Book1_BC CV 6403 BKHĐT" xfId="472"/>
    <cellStyle name="_KT (2)_4_Book1_Luy ke von ung nam 2011 -Thoa gui ngay 12-8-2012" xfId="473"/>
    <cellStyle name="_KT (2)_4_CAU Khanh Nam(Thi Cong)" xfId="474"/>
    <cellStyle name="_KT (2)_4_ChiHuong_ApGia" xfId="475"/>
    <cellStyle name="_KT (2)_4_CoCauPhi (version 1)" xfId="476"/>
    <cellStyle name="_KT (2)_4_CTMTQG 2015" xfId="477"/>
    <cellStyle name="_KT (2)_4_DAU NOI PL-CL TAI PHU LAMHC" xfId="478"/>
    <cellStyle name="_KT (2)_4_DT 2015 (Gui chuyen quan)" xfId="479"/>
    <cellStyle name="_KT (2)_4_DU TRU VAT TU" xfId="480"/>
    <cellStyle name="_KT (2)_4_DU TRU VAT TU 2" xfId="481"/>
    <cellStyle name="_KT (2)_4_Gửi Tr.phong DT136 2016" xfId="482"/>
    <cellStyle name="_KT (2)_4_Lora-tungchau" xfId="483"/>
    <cellStyle name="_KT (2)_4_Luy ke von ung nam 2011 -Thoa gui ngay 12-8-2012" xfId="484"/>
    <cellStyle name="_KT (2)_4_NhanCong" xfId="485"/>
    <cellStyle name="_KT (2)_4_NHU CAU VA NGUON THUC HIEN CCTL CAP XA" xfId="486"/>
    <cellStyle name="_KT (2)_4_PHU LUC CHIEU SANG(13.6.2013)" xfId="487"/>
    <cellStyle name="_KT (2)_4_Phụ luc goi 5" xfId="488"/>
    <cellStyle name="_KT (2)_4_Phụ luc goi 5 2" xfId="489"/>
    <cellStyle name="_KT (2)_4_phu luc tong ket tinh hinh TH giai doan 03-10 (ngay 30)" xfId="490"/>
    <cellStyle name="_KT (2)_4_PL bien phap cong trinh 22.9.2016" xfId="491"/>
    <cellStyle name="_KT (2)_4_Qt-HT3PQ1(CauKho)" xfId="492"/>
    <cellStyle name="_KT (2)_4_Sheet1" xfId="493"/>
    <cellStyle name="_KT (2)_4_TG-TH" xfId="494"/>
    <cellStyle name="_KT (2)_4_Thành phố-Nhu cau CCTL 2016" xfId="495"/>
    <cellStyle name="_KT (2)_4_THUY DIEN DA KHAI THAM DINH" xfId="496"/>
    <cellStyle name="_KT (2)_4_TLP 2016 sửa lại gui STC 21.9.2016" xfId="497"/>
    <cellStyle name="_KT (2)_4_Tuyen (21-7-11)-doan 1" xfId="498"/>
    <cellStyle name="_KT (2)_4_ÿÿÿÿÿ" xfId="499"/>
    <cellStyle name="_KT (2)_4_ÿÿÿÿÿ 2" xfId="500"/>
    <cellStyle name="_KT (2)_5" xfId="501"/>
    <cellStyle name="_KT (2)_5_5. Du toan dien chieu sang" xfId="502"/>
    <cellStyle name="_KT (2)_5_ApGiaVatTu_cayxanh_latgach" xfId="503"/>
    <cellStyle name="_KT (2)_5_BANG TONG HOP TINH HINH THANH QUYET TOAN (MOI I)" xfId="504"/>
    <cellStyle name="_KT (2)_5_BAO GIA NGAY 24-10-08 (co dam)" xfId="505"/>
    <cellStyle name="_KT (2)_5_BC CV 6403 BKHĐT" xfId="506"/>
    <cellStyle name="_KT (2)_5_BC NQ11-CP - chinh sua lai" xfId="507"/>
    <cellStyle name="_KT (2)_5_BC NQ11-CP-Quynh sau bieu so3" xfId="508"/>
    <cellStyle name="_KT (2)_5_BC_NQ11-CP_-_Thao_sua_lai" xfId="509"/>
    <cellStyle name="_KT (2)_5_Bieu bang TLP 2016 huyện Lộc Hà 2" xfId="510"/>
    <cellStyle name="_KT (2)_5_Book1" xfId="511"/>
    <cellStyle name="_KT (2)_5_Book1_1" xfId="512"/>
    <cellStyle name="_KT (2)_5_Book1_1_BC CV 6403 BKHĐT" xfId="513"/>
    <cellStyle name="_KT (2)_5_Book1_1_Luy ke von ung nam 2011 -Thoa gui ngay 12-8-2012" xfId="514"/>
    <cellStyle name="_KT (2)_5_Book1_2" xfId="515"/>
    <cellStyle name="_KT (2)_5_Book1_2_BC CV 6403 BKHĐT" xfId="516"/>
    <cellStyle name="_KT (2)_5_Book1_2_Luy ke von ung nam 2011 -Thoa gui ngay 12-8-2012" xfId="517"/>
    <cellStyle name="_KT (2)_5_Book1_BC CV 6403 BKHĐT" xfId="518"/>
    <cellStyle name="_KT (2)_5_Book1_Luy ke von ung nam 2011 -Thoa gui ngay 12-8-2012" xfId="519"/>
    <cellStyle name="_KT (2)_5_CAU Khanh Nam(Thi Cong)" xfId="520"/>
    <cellStyle name="_KT (2)_5_ChiHuong_ApGia" xfId="521"/>
    <cellStyle name="_KT (2)_5_CoCauPhi (version 1)" xfId="522"/>
    <cellStyle name="_KT (2)_5_DAU NOI PL-CL TAI PHU LAMHC" xfId="523"/>
    <cellStyle name="_KT (2)_5_DU TRU VAT TU" xfId="524"/>
    <cellStyle name="_KT (2)_5_DU TRU VAT TU 2" xfId="525"/>
    <cellStyle name="_KT (2)_5_Lora-tungchau" xfId="526"/>
    <cellStyle name="_KT (2)_5_Luy ke von ung nam 2011 -Thoa gui ngay 12-8-2012" xfId="527"/>
    <cellStyle name="_KT (2)_5_NhanCong" xfId="528"/>
    <cellStyle name="_KT (2)_5_PHU LUC CHIEU SANG(13.6.2013)" xfId="529"/>
    <cellStyle name="_KT (2)_5_Phụ luc goi 5" xfId="530"/>
    <cellStyle name="_KT (2)_5_Phụ luc goi 5 2" xfId="531"/>
    <cellStyle name="_KT (2)_5_phu luc tong ket tinh hinh TH giai doan 03-10 (ngay 30)" xfId="532"/>
    <cellStyle name="_KT (2)_5_PL bien phap cong trinh 22.9.2016" xfId="533"/>
    <cellStyle name="_KT (2)_5_Qt-HT3PQ1(CauKho)" xfId="534"/>
    <cellStyle name="_KT (2)_5_Sheet1" xfId="535"/>
    <cellStyle name="_KT (2)_5_THUY DIEN DA KHAI THAM DINH" xfId="536"/>
    <cellStyle name="_KT (2)_5_TLP 2016 sửa lại gui STC 21.9.2016" xfId="537"/>
    <cellStyle name="_KT (2)_5_Tuyen (21-7-11)-doan 1" xfId="538"/>
    <cellStyle name="_KT (2)_5_ÿÿÿÿÿ" xfId="539"/>
    <cellStyle name="_KT (2)_5_ÿÿÿÿÿ 2" xfId="540"/>
    <cellStyle name="_KT (2)_Book1" xfId="541"/>
    <cellStyle name="_KT (2)_Book1 2" xfId="542"/>
    <cellStyle name="_KT (2)_CTMTQG 2015" xfId="543"/>
    <cellStyle name="_KT (2)_DT 2015 (Gui chuyen quan)" xfId="544"/>
    <cellStyle name="_KT (2)_Gửi Tr.phong DT136 2016" xfId="545"/>
    <cellStyle name="_KT (2)_Lora-tungchau" xfId="546"/>
    <cellStyle name="_KT (2)_Lora-tungchau 2" xfId="547"/>
    <cellStyle name="_KT (2)_NHU CAU VA NGUON THUC HIEN CCTL CAP XA" xfId="548"/>
    <cellStyle name="_KT (2)_PERSONAL" xfId="549"/>
    <cellStyle name="_KT (2)_PERSONAL 2" xfId="550"/>
    <cellStyle name="_KT (2)_PERSONAL_BC CV 6403 BKHĐT" xfId="551"/>
    <cellStyle name="_KT (2)_PERSONAL_Book1" xfId="552"/>
    <cellStyle name="_KT (2)_PERSONAL_Luy ke von ung nam 2011 -Thoa gui ngay 12-8-2012" xfId="553"/>
    <cellStyle name="_KT (2)_PERSONAL_Tong hop KHCB 2001" xfId="554"/>
    <cellStyle name="_KT (2)_Qt-HT3PQ1(CauKho)" xfId="555"/>
    <cellStyle name="_KT (2)_TG-TH" xfId="556"/>
    <cellStyle name="_KT (2)_Thành phố-Nhu cau CCTL 2016" xfId="557"/>
    <cellStyle name="_KT (2)_THUY DIEN DA KHAI THAM DINH" xfId="558"/>
    <cellStyle name="_KT (2)_THUY DIEN DA KHAI THAM DINH 2" xfId="559"/>
    <cellStyle name="_KT (2)_Tuyen (21-7-11)-doan 1" xfId="560"/>
    <cellStyle name="_KT_TG" xfId="561"/>
    <cellStyle name="_KT_TG_1" xfId="562"/>
    <cellStyle name="_KT_TG_1_5. Du toan dien chieu sang" xfId="563"/>
    <cellStyle name="_KT_TG_1_ApGiaVatTu_cayxanh_latgach" xfId="564"/>
    <cellStyle name="_KT_TG_1_BANG TONG HOP TINH HINH THANH QUYET TOAN (MOI I)" xfId="565"/>
    <cellStyle name="_KT_TG_1_BAO GIA NGAY 24-10-08 (co dam)" xfId="566"/>
    <cellStyle name="_KT_TG_1_BC CV 6403 BKHĐT" xfId="567"/>
    <cellStyle name="_KT_TG_1_BC NQ11-CP - chinh sua lai" xfId="568"/>
    <cellStyle name="_KT_TG_1_BC NQ11-CP-Quynh sau bieu so3" xfId="569"/>
    <cellStyle name="_KT_TG_1_BC_NQ11-CP_-_Thao_sua_lai" xfId="570"/>
    <cellStyle name="_KT_TG_1_Bieu bang TLP 2016 huyện Lộc Hà 2" xfId="571"/>
    <cellStyle name="_KT_TG_1_Book1" xfId="572"/>
    <cellStyle name="_KT_TG_1_Book1_1" xfId="573"/>
    <cellStyle name="_KT_TG_1_Book1_1_BC CV 6403 BKHĐT" xfId="574"/>
    <cellStyle name="_KT_TG_1_Book1_1_Luy ke von ung nam 2011 -Thoa gui ngay 12-8-2012" xfId="575"/>
    <cellStyle name="_KT_TG_1_Book1_2" xfId="576"/>
    <cellStyle name="_KT_TG_1_Book1_2_BC CV 6403 BKHĐT" xfId="577"/>
    <cellStyle name="_KT_TG_1_Book1_2_Luy ke von ung nam 2011 -Thoa gui ngay 12-8-2012" xfId="578"/>
    <cellStyle name="_KT_TG_1_Book1_BC CV 6403 BKHĐT" xfId="579"/>
    <cellStyle name="_KT_TG_1_Book1_Luy ke von ung nam 2011 -Thoa gui ngay 12-8-2012" xfId="580"/>
    <cellStyle name="_KT_TG_1_CAU Khanh Nam(Thi Cong)" xfId="581"/>
    <cellStyle name="_KT_TG_1_ChiHuong_ApGia" xfId="582"/>
    <cellStyle name="_KT_TG_1_CoCauPhi (version 1)" xfId="583"/>
    <cellStyle name="_KT_TG_1_DAU NOI PL-CL TAI PHU LAMHC" xfId="584"/>
    <cellStyle name="_KT_TG_1_DU TRU VAT TU" xfId="585"/>
    <cellStyle name="_KT_TG_1_DU TRU VAT TU 2" xfId="586"/>
    <cellStyle name="_KT_TG_1_Lora-tungchau" xfId="587"/>
    <cellStyle name="_KT_TG_1_Luy ke von ung nam 2011 -Thoa gui ngay 12-8-2012" xfId="588"/>
    <cellStyle name="_KT_TG_1_NhanCong" xfId="589"/>
    <cellStyle name="_KT_TG_1_PHU LUC CHIEU SANG(13.6.2013)" xfId="590"/>
    <cellStyle name="_KT_TG_1_Phụ luc goi 5" xfId="591"/>
    <cellStyle name="_KT_TG_1_Phụ luc goi 5 2" xfId="592"/>
    <cellStyle name="_KT_TG_1_phu luc tong ket tinh hinh TH giai doan 03-10 (ngay 30)" xfId="593"/>
    <cellStyle name="_KT_TG_1_PL bien phap cong trinh 22.9.2016" xfId="594"/>
    <cellStyle name="_KT_TG_1_Qt-HT3PQ1(CauKho)" xfId="595"/>
    <cellStyle name="_KT_TG_1_Sheet1" xfId="596"/>
    <cellStyle name="_KT_TG_1_THUY DIEN DA KHAI THAM DINH" xfId="597"/>
    <cellStyle name="_KT_TG_1_TLP 2016 sửa lại gui STC 21.9.2016" xfId="598"/>
    <cellStyle name="_KT_TG_1_Tuyen (21-7-11)-doan 1" xfId="599"/>
    <cellStyle name="_KT_TG_1_ÿÿÿÿÿ" xfId="600"/>
    <cellStyle name="_KT_TG_1_ÿÿÿÿÿ 2" xfId="601"/>
    <cellStyle name="_KT_TG_2" xfId="602"/>
    <cellStyle name="_KT_TG_2 2" xfId="603"/>
    <cellStyle name="_KT_TG_2 3" xfId="604"/>
    <cellStyle name="_KT_TG_2_160505 BIEU CHI NSDP TREN DAU DAN (BAO GÔM BSCMT)" xfId="605"/>
    <cellStyle name="_KT_TG_2_5. Du toan dien chieu sang" xfId="606"/>
    <cellStyle name="_KT_TG_2_ApGiaVatTu_cayxanh_latgach" xfId="607"/>
    <cellStyle name="_KT_TG_2_BANG TONG HOP TINH HINH THANH QUYET TOAN (MOI I)" xfId="608"/>
    <cellStyle name="_KT_TG_2_BAO GIA NGAY 24-10-08 (co dam)" xfId="609"/>
    <cellStyle name="_KT_TG_2_BC CV 6403 BKHĐT" xfId="610"/>
    <cellStyle name="_KT_TG_2_BC NQ11-CP - chinh sua lai" xfId="611"/>
    <cellStyle name="_KT_TG_2_BC NQ11-CP-Quynh sau bieu so3" xfId="612"/>
    <cellStyle name="_KT_TG_2_BC_NQ11-CP_-_Thao_sua_lai" xfId="613"/>
    <cellStyle name="_KT_TG_2_Bieu bang TLP 2016 huyện Lộc Hà 2" xfId="614"/>
    <cellStyle name="_KT_TG_2_Book1" xfId="615"/>
    <cellStyle name="_KT_TG_2_Book1_1" xfId="616"/>
    <cellStyle name="_KT_TG_2_Book1_1_BC CV 6403 BKHĐT" xfId="617"/>
    <cellStyle name="_KT_TG_2_Book1_1_Luy ke von ung nam 2011 -Thoa gui ngay 12-8-2012" xfId="618"/>
    <cellStyle name="_KT_TG_2_Book1_2" xfId="619"/>
    <cellStyle name="_KT_TG_2_Book1_2_BC CV 6403 BKHĐT" xfId="620"/>
    <cellStyle name="_KT_TG_2_Book1_2_Luy ke von ung nam 2011 -Thoa gui ngay 12-8-2012" xfId="621"/>
    <cellStyle name="_KT_TG_2_Book1_BC CV 6403 BKHĐT" xfId="622"/>
    <cellStyle name="_KT_TG_2_Book1_Luy ke von ung nam 2011 -Thoa gui ngay 12-8-2012" xfId="623"/>
    <cellStyle name="_KT_TG_2_CAU Khanh Nam(Thi Cong)" xfId="624"/>
    <cellStyle name="_KT_TG_2_ChiHuong_ApGia" xfId="625"/>
    <cellStyle name="_KT_TG_2_CoCauPhi (version 1)" xfId="626"/>
    <cellStyle name="_KT_TG_2_CTMTQG 2015" xfId="627"/>
    <cellStyle name="_KT_TG_2_DAU NOI PL-CL TAI PHU LAMHC" xfId="628"/>
    <cellStyle name="_KT_TG_2_DT 2015 (Gui chuyen quan)" xfId="629"/>
    <cellStyle name="_KT_TG_2_DU TRU VAT TU" xfId="630"/>
    <cellStyle name="_KT_TG_2_DU TRU VAT TU 2" xfId="631"/>
    <cellStyle name="_KT_TG_2_Gửi Tr.phong DT136 2016" xfId="632"/>
    <cellStyle name="_KT_TG_2_Lora-tungchau" xfId="633"/>
    <cellStyle name="_KT_TG_2_Luy ke von ung nam 2011 -Thoa gui ngay 12-8-2012" xfId="634"/>
    <cellStyle name="_KT_TG_2_NhanCong" xfId="635"/>
    <cellStyle name="_KT_TG_2_NHU CAU VA NGUON THUC HIEN CCTL CAP XA" xfId="636"/>
    <cellStyle name="_KT_TG_2_PHU LUC CHIEU SANG(13.6.2013)" xfId="637"/>
    <cellStyle name="_KT_TG_2_Phụ luc goi 5" xfId="638"/>
    <cellStyle name="_KT_TG_2_Phụ luc goi 5 2" xfId="639"/>
    <cellStyle name="_KT_TG_2_phu luc tong ket tinh hinh TH giai doan 03-10 (ngay 30)" xfId="640"/>
    <cellStyle name="_KT_TG_2_PL bien phap cong trinh 22.9.2016" xfId="641"/>
    <cellStyle name="_KT_TG_2_Qt-HT3PQ1(CauKho)" xfId="642"/>
    <cellStyle name="_KT_TG_2_Sheet1" xfId="643"/>
    <cellStyle name="_KT_TG_2_Thành phố-Nhu cau CCTL 2016" xfId="644"/>
    <cellStyle name="_KT_TG_2_THUY DIEN DA KHAI THAM DINH" xfId="645"/>
    <cellStyle name="_KT_TG_2_TLP 2016 sửa lại gui STC 21.9.2016" xfId="646"/>
    <cellStyle name="_KT_TG_2_Tuyen (21-7-11)-doan 1" xfId="647"/>
    <cellStyle name="_KT_TG_2_ÿÿÿÿÿ" xfId="648"/>
    <cellStyle name="_KT_TG_2_ÿÿÿÿÿ 2" xfId="649"/>
    <cellStyle name="_KT_TG_3" xfId="650"/>
    <cellStyle name="_KT_TG_4" xfId="651"/>
    <cellStyle name="_KT_TG_4 2" xfId="652"/>
    <cellStyle name="_KT_TG_4 3" xfId="653"/>
    <cellStyle name="_KT_TG_4_160505 BIEU CHI NSDP TREN DAU DAN (BAO GÔM BSCMT)" xfId="654"/>
    <cellStyle name="_KT_TG_4_CTMTQG 2015" xfId="655"/>
    <cellStyle name="_KT_TG_4_DT 2015 (Gui chuyen quan)" xfId="656"/>
    <cellStyle name="_KT_TG_4_Gửi Tr.phong DT136 2016" xfId="657"/>
    <cellStyle name="_KT_TG_4_Lora-tungchau" xfId="658"/>
    <cellStyle name="_KT_TG_4_Lora-tungchau 2" xfId="659"/>
    <cellStyle name="_KT_TG_4_NHU CAU VA NGUON THUC HIEN CCTL CAP XA" xfId="660"/>
    <cellStyle name="_KT_TG_4_Qt-HT3PQ1(CauKho)" xfId="661"/>
    <cellStyle name="_KT_TG_4_Thành phố-Nhu cau CCTL 2016" xfId="662"/>
    <cellStyle name="_KT_TG_4_Tuyen (21-7-11)-doan 1" xfId="663"/>
    <cellStyle name="_Layout check list" xfId="664"/>
    <cellStyle name="_Log" xfId="665"/>
    <cellStyle name="_Log_1" xfId="666"/>
    <cellStyle name="_Log_1_Budget for year 2006" xfId="667"/>
    <cellStyle name="_Log_1_Budgeting form 2006" xfId="668"/>
    <cellStyle name="_Log_1_Budgeting form 2006 (2)" xfId="669"/>
    <cellStyle name="_Log_1_bugdet khanh" xfId="670"/>
    <cellStyle name="_Log_1_Service Activities Plan in 2005" xfId="671"/>
    <cellStyle name="_Log_2" xfId="672"/>
    <cellStyle name="_Log_3" xfId="673"/>
    <cellStyle name="_Log_4" xfId="674"/>
    <cellStyle name="_Log_4_Budget-05-1H-action plan-050425-rvs-short" xfId="675"/>
    <cellStyle name="_Log_4_Service Activities Plan in 2005" xfId="676"/>
    <cellStyle name="_Log_5" xfId="677"/>
    <cellStyle name="_Log_6" xfId="678"/>
    <cellStyle name="_Log_6_Asimo show 17,18 Apr" xfId="679"/>
    <cellStyle name="_Log_6_Layout check list" xfId="680"/>
    <cellStyle name="_Log_7" xfId="681"/>
    <cellStyle name="_Log_8" xfId="682"/>
    <cellStyle name="_Log_9" xfId="683"/>
    <cellStyle name="_Log_9_Budget for year 2006" xfId="684"/>
    <cellStyle name="_Log_9_Budgeting form 2006" xfId="685"/>
    <cellStyle name="_Log_9_Budgeting form 2006 (2)" xfId="686"/>
    <cellStyle name="_Log_9_bugdet khanh" xfId="687"/>
    <cellStyle name="_Log_A" xfId="688"/>
    <cellStyle name="_Log_A_Asimo show 17,18 Apr" xfId="689"/>
    <cellStyle name="_Log_A_Layout check list" xfId="690"/>
    <cellStyle name="_Log_Budget-05-1H-action plan-050425-rvs-short" xfId="691"/>
    <cellStyle name="_Log_Service Activities Plan in 2005" xfId="692"/>
    <cellStyle name="_Lora-tungchau" xfId="693"/>
    <cellStyle name="_Lora-tungchau 2" xfId="694"/>
    <cellStyle name="_Luy ke von ung nam 2011 -Thoa gui ngay 12-8-2012" xfId="695"/>
    <cellStyle name="_Man-power Plan" xfId="696"/>
    <cellStyle name="_mau so 3" xfId="697"/>
    <cellStyle name="_MauThanTKKT-goi7-DonGia2143(vl t7)" xfId="698"/>
    <cellStyle name="_MauThanTKKT-goi7-DonGia2143(vl t7)_131114- Bieu giao du toan CTMTQG 2014 giao" xfId="699"/>
    <cellStyle name="_x0001__NHU CAU VA NGUON THUC HIEN CCTL CAP XA" xfId="700"/>
    <cellStyle name="_Nhu cau von ung truoc 2011 Tha h Hoa + Nge An gui TW" xfId="701"/>
    <cellStyle name="_Nhu cau von ung truoc 2011 Tha h Hoa + Nge An gui TW_131114- Bieu giao du toan CTMTQG 2014 giao" xfId="702"/>
    <cellStyle name="_Parts Deposit Interest 06" xfId="703"/>
    <cellStyle name="_PERSONAL" xfId="704"/>
    <cellStyle name="_PERSONAL 2" xfId="705"/>
    <cellStyle name="_PERSONAL_BC CV 6403 BKHĐT" xfId="706"/>
    <cellStyle name="_PERSONAL_Book1" xfId="707"/>
    <cellStyle name="_PERSONAL_Luy ke von ung nam 2011 -Thoa gui ngay 12-8-2012" xfId="708"/>
    <cellStyle name="_PERSONAL_Tong hop KHCB 2001" xfId="709"/>
    <cellStyle name="_phong bo mon22" xfId="710"/>
    <cellStyle name="_phong bo mon22_131114- Bieu giao du toan CTMTQG 2014 giao" xfId="711"/>
    <cellStyle name="_x0001__PHU LUC CHIEU SANG(13.6.2013)" xfId="712"/>
    <cellStyle name="_x0001__Phụ luc goi 5" xfId="713"/>
    <cellStyle name="_x0001__Phụ luc goi 5 2" xfId="714"/>
    <cellStyle name="_Phu luc kem BC gui VP Bo (18.2)" xfId="715"/>
    <cellStyle name="_phu luc tong ket tinh hinh TH giai doan 03-10 (ngay 30)" xfId="716"/>
    <cellStyle name="_PK" xfId="717"/>
    <cellStyle name="_PK_1" xfId="718"/>
    <cellStyle name="_PK_2" xfId="719"/>
    <cellStyle name="_PK_2_Budget-05-1H-action plan-050425-rvs-short" xfId="720"/>
    <cellStyle name="_PK_2_Service Activities Plan in 2005" xfId="721"/>
    <cellStyle name="_PK_3" xfId="722"/>
    <cellStyle name="_PK_4" xfId="723"/>
    <cellStyle name="_PK_5" xfId="724"/>
    <cellStyle name="_PK_6" xfId="725"/>
    <cellStyle name="_PK_6_Budget for year 2006" xfId="726"/>
    <cellStyle name="_PK_6_Budgeting form 2006" xfId="727"/>
    <cellStyle name="_PK_6_Budgeting form 2006 (2)" xfId="728"/>
    <cellStyle name="_PK_6_bugdet khanh" xfId="729"/>
    <cellStyle name="_PK_8" xfId="730"/>
    <cellStyle name="_PK_8_Asimo show 17,18 Apr" xfId="731"/>
    <cellStyle name="_PK_8_Layout check list" xfId="732"/>
    <cellStyle name="_PK_9" xfId="733"/>
    <cellStyle name="_PK_A" xfId="734"/>
    <cellStyle name="_PK_A_Asimo show 17,18 Apr" xfId="735"/>
    <cellStyle name="_PK_A_Layout check list" xfId="736"/>
    <cellStyle name="_PK_B" xfId="737"/>
    <cellStyle name="_PK_B_Budget-05-1H-action plan-050425-rvs-short" xfId="738"/>
    <cellStyle name="_PK_B_Service Activities Plan in 2005" xfId="739"/>
    <cellStyle name="_PK_Budget for year 2006" xfId="740"/>
    <cellStyle name="_PK_Budgeting form 2006" xfId="741"/>
    <cellStyle name="_PK_Budgeting form 2006 (2)" xfId="742"/>
    <cellStyle name="_PK_bugdet khanh" xfId="743"/>
    <cellStyle name="_PK_Service Activities Plan in 2005" xfId="744"/>
    <cellStyle name="_x0001__PL bien phap cong trinh 22.9.2016" xfId="745"/>
    <cellStyle name="_Q TOAN  SCTX QL.62 QUI I ( oanh)" xfId="746"/>
    <cellStyle name="_Q TOAN  SCTX QL.62 QUI I ( oanh) 2" xfId="747"/>
    <cellStyle name="_Q TOAN  SCTX QL.62 QUI II ( oanh)" xfId="748"/>
    <cellStyle name="_Q TOAN  SCTX QL.62 QUI II ( oanh) 2" xfId="749"/>
    <cellStyle name="_QT SCTXQL62_QT1 (Cty QL)" xfId="750"/>
    <cellStyle name="_Qt-HT3PQ1(CauKho)" xfId="751"/>
    <cellStyle name="_QTKL HT THEO HD" xfId="752"/>
    <cellStyle name="_QUYET TOAN QUY I " xfId="753"/>
    <cellStyle name="_x0001__ra soat phan cap 1 (cuoi in ra)" xfId="754"/>
    <cellStyle name="_Report 06-12 Sale-Vender-nonsale Rev02" xfId="755"/>
    <cellStyle name="_Report 06-12 Sale-Vender-nonsale Rev02_Purchase moi - 090504" xfId="756"/>
    <cellStyle name="_Report preparation" xfId="757"/>
    <cellStyle name="_REV 2014" xfId="758"/>
    <cellStyle name="_REV 2015" xfId="759"/>
    <cellStyle name="_Sale Manage in Jan, 07 Repair" xfId="760"/>
    <cellStyle name="_Sales" xfId="761"/>
    <cellStyle name="_Sales_1" xfId="762"/>
    <cellStyle name="_Sales_2" xfId="763"/>
    <cellStyle name="_Sales_2_Budget-05-1H-action plan-050425-rvs-short" xfId="764"/>
    <cellStyle name="_Sales_2_Service Activities Plan in 2005" xfId="765"/>
    <cellStyle name="_Sales_4" xfId="766"/>
    <cellStyle name="_Sales_4_Budget for year 2006" xfId="767"/>
    <cellStyle name="_Sales_4_Budgeting form 2006" xfId="768"/>
    <cellStyle name="_Sales_4_Budgeting form 2006 (2)" xfId="769"/>
    <cellStyle name="_Sales_4_bugdet khanh" xfId="770"/>
    <cellStyle name="_Sales_4_Mien thue nguyen lieu nhap khau" xfId="771"/>
    <cellStyle name="_Sales_4_Service Activities Plan in 2005" xfId="772"/>
    <cellStyle name="_Sales_5" xfId="773"/>
    <cellStyle name="_Sales_5_Asimo show 17,18 Apr" xfId="774"/>
    <cellStyle name="_Sales_5_Layout check list" xfId="775"/>
    <cellStyle name="_Sales_6" xfId="776"/>
    <cellStyle name="_Sales_6_Budget-05-1H-action plan-050425-rvs-short" xfId="777"/>
    <cellStyle name="_Sales_6_Service Activities Plan in 2005" xfId="778"/>
    <cellStyle name="_Sales_7" xfId="779"/>
    <cellStyle name="_Sales_7_Budget for year 2006" xfId="780"/>
    <cellStyle name="_Sales_7_Budgeting form 2006" xfId="781"/>
    <cellStyle name="_Sales_7_Budgeting form 2006 (2)" xfId="782"/>
    <cellStyle name="_Sales_7_bugdet khanh" xfId="783"/>
    <cellStyle name="_Sales_7_Mien thue nguyen lieu nhap khau" xfId="784"/>
    <cellStyle name="_Sales_8" xfId="785"/>
    <cellStyle name="_Sales_9" xfId="786"/>
    <cellStyle name="_Sales_A" xfId="787"/>
    <cellStyle name="_Sales_A_Asimo show 17,18 Apr" xfId="788"/>
    <cellStyle name="_Sales_A_Layout check list" xfId="789"/>
    <cellStyle name="_Sales_B" xfId="790"/>
    <cellStyle name="_Service record 12 2007" xfId="791"/>
    <cellStyle name="_Sheet1" xfId="792"/>
    <cellStyle name="_x0001__Sheet1" xfId="793"/>
    <cellStyle name="_Sheet1 2" xfId="794"/>
    <cellStyle name="_Sheet2" xfId="795"/>
    <cellStyle name="_Sheet2 2" xfId="796"/>
    <cellStyle name="_Sheet3" xfId="797"/>
    <cellStyle name="_Sheet3 2" xfId="798"/>
    <cellStyle name="_Sheet4" xfId="799"/>
    <cellStyle name="_Sheet4 2" xfId="800"/>
    <cellStyle name="_TG-TH" xfId="801"/>
    <cellStyle name="_TG-TH_1" xfId="802"/>
    <cellStyle name="_TG-TH_1_5. Du toan dien chieu sang" xfId="803"/>
    <cellStyle name="_TG-TH_1_ApGiaVatTu_cayxanh_latgach" xfId="804"/>
    <cellStyle name="_TG-TH_1_BANG TONG HOP TINH HINH THANH QUYET TOAN (MOI I)" xfId="805"/>
    <cellStyle name="_TG-TH_1_BAO GIA NGAY 24-10-08 (co dam)" xfId="806"/>
    <cellStyle name="_TG-TH_1_BC CV 6403 BKHĐT" xfId="807"/>
    <cellStyle name="_TG-TH_1_BC NQ11-CP - chinh sua lai" xfId="808"/>
    <cellStyle name="_TG-TH_1_BC NQ11-CP-Quynh sau bieu so3" xfId="809"/>
    <cellStyle name="_TG-TH_1_BC_NQ11-CP_-_Thao_sua_lai" xfId="810"/>
    <cellStyle name="_TG-TH_1_Bieu bang TLP 2016 huyện Lộc Hà 2" xfId="811"/>
    <cellStyle name="_TG-TH_1_Book1" xfId="812"/>
    <cellStyle name="_TG-TH_1_Book1_1" xfId="813"/>
    <cellStyle name="_TG-TH_1_Book1_1_BC CV 6403 BKHĐT" xfId="814"/>
    <cellStyle name="_TG-TH_1_Book1_1_Luy ke von ung nam 2011 -Thoa gui ngay 12-8-2012" xfId="815"/>
    <cellStyle name="_TG-TH_1_Book1_2" xfId="816"/>
    <cellStyle name="_TG-TH_1_Book1_2_BC CV 6403 BKHĐT" xfId="817"/>
    <cellStyle name="_TG-TH_1_Book1_2_Luy ke von ung nam 2011 -Thoa gui ngay 12-8-2012" xfId="818"/>
    <cellStyle name="_TG-TH_1_Book1_BC CV 6403 BKHĐT" xfId="819"/>
    <cellStyle name="_TG-TH_1_Book1_Luy ke von ung nam 2011 -Thoa gui ngay 12-8-2012" xfId="820"/>
    <cellStyle name="_TG-TH_1_CAU Khanh Nam(Thi Cong)" xfId="821"/>
    <cellStyle name="_TG-TH_1_ChiHuong_ApGia" xfId="822"/>
    <cellStyle name="_TG-TH_1_CoCauPhi (version 1)" xfId="823"/>
    <cellStyle name="_TG-TH_1_DAU NOI PL-CL TAI PHU LAMHC" xfId="824"/>
    <cellStyle name="_TG-TH_1_DU TRU VAT TU" xfId="825"/>
    <cellStyle name="_TG-TH_1_DU TRU VAT TU 2" xfId="826"/>
    <cellStyle name="_TG-TH_1_Lora-tungchau" xfId="827"/>
    <cellStyle name="_TG-TH_1_Luy ke von ung nam 2011 -Thoa gui ngay 12-8-2012" xfId="828"/>
    <cellStyle name="_TG-TH_1_NhanCong" xfId="829"/>
    <cellStyle name="_TG-TH_1_PHU LUC CHIEU SANG(13.6.2013)" xfId="830"/>
    <cellStyle name="_TG-TH_1_Phụ luc goi 5" xfId="831"/>
    <cellStyle name="_TG-TH_1_Phụ luc goi 5 2" xfId="832"/>
    <cellStyle name="_TG-TH_1_phu luc tong ket tinh hinh TH giai doan 03-10 (ngay 30)" xfId="833"/>
    <cellStyle name="_TG-TH_1_PL bien phap cong trinh 22.9.2016" xfId="834"/>
    <cellStyle name="_TG-TH_1_Qt-HT3PQ1(CauKho)" xfId="835"/>
    <cellStyle name="_TG-TH_1_Sheet1" xfId="836"/>
    <cellStyle name="_TG-TH_1_THUY DIEN DA KHAI THAM DINH" xfId="837"/>
    <cellStyle name="_TG-TH_1_TLP 2016 sửa lại gui STC 21.9.2016" xfId="838"/>
    <cellStyle name="_TG-TH_1_Tuyen (21-7-11)-doan 1" xfId="839"/>
    <cellStyle name="_TG-TH_1_ÿÿÿÿÿ" xfId="840"/>
    <cellStyle name="_TG-TH_1_ÿÿÿÿÿ 2" xfId="841"/>
    <cellStyle name="_TG-TH_2" xfId="842"/>
    <cellStyle name="_TG-TH_2 2" xfId="843"/>
    <cellStyle name="_TG-TH_2 3" xfId="844"/>
    <cellStyle name="_TG-TH_2_160505 BIEU CHI NSDP TREN DAU DAN (BAO GÔM BSCMT)" xfId="845"/>
    <cellStyle name="_TG-TH_2_5. Du toan dien chieu sang" xfId="846"/>
    <cellStyle name="_TG-TH_2_ApGiaVatTu_cayxanh_latgach" xfId="847"/>
    <cellStyle name="_TG-TH_2_BANG TONG HOP TINH HINH THANH QUYET TOAN (MOI I)" xfId="848"/>
    <cellStyle name="_TG-TH_2_BAO GIA NGAY 24-10-08 (co dam)" xfId="849"/>
    <cellStyle name="_TG-TH_2_BC CV 6403 BKHĐT" xfId="850"/>
    <cellStyle name="_TG-TH_2_BC NQ11-CP - chinh sua lai" xfId="851"/>
    <cellStyle name="_TG-TH_2_BC NQ11-CP-Quynh sau bieu so3" xfId="852"/>
    <cellStyle name="_TG-TH_2_BC_NQ11-CP_-_Thao_sua_lai" xfId="853"/>
    <cellStyle name="_TG-TH_2_Bieu bang TLP 2016 huyện Lộc Hà 2" xfId="854"/>
    <cellStyle name="_TG-TH_2_Book1" xfId="855"/>
    <cellStyle name="_TG-TH_2_Book1_1" xfId="856"/>
    <cellStyle name="_TG-TH_2_Book1_1_BC CV 6403 BKHĐT" xfId="857"/>
    <cellStyle name="_TG-TH_2_Book1_1_Luy ke von ung nam 2011 -Thoa gui ngay 12-8-2012" xfId="858"/>
    <cellStyle name="_TG-TH_2_Book1_2" xfId="859"/>
    <cellStyle name="_TG-TH_2_Book1_2_BC CV 6403 BKHĐT" xfId="860"/>
    <cellStyle name="_TG-TH_2_Book1_2_Luy ke von ung nam 2011 -Thoa gui ngay 12-8-2012" xfId="861"/>
    <cellStyle name="_TG-TH_2_Book1_BC CV 6403 BKHĐT" xfId="862"/>
    <cellStyle name="_TG-TH_2_Book1_Luy ke von ung nam 2011 -Thoa gui ngay 12-8-2012" xfId="863"/>
    <cellStyle name="_TG-TH_2_CAU Khanh Nam(Thi Cong)" xfId="864"/>
    <cellStyle name="_TG-TH_2_ChiHuong_ApGia" xfId="865"/>
    <cellStyle name="_TG-TH_2_CoCauPhi (version 1)" xfId="866"/>
    <cellStyle name="_TG-TH_2_CTMTQG 2015" xfId="867"/>
    <cellStyle name="_TG-TH_2_DAU NOI PL-CL TAI PHU LAMHC" xfId="868"/>
    <cellStyle name="_TG-TH_2_DT 2015 (Gui chuyen quan)" xfId="869"/>
    <cellStyle name="_TG-TH_2_DU TRU VAT TU" xfId="870"/>
    <cellStyle name="_TG-TH_2_DU TRU VAT TU 2" xfId="871"/>
    <cellStyle name="_TG-TH_2_Gửi Tr.phong DT136 2016" xfId="872"/>
    <cellStyle name="_TG-TH_2_Lora-tungchau" xfId="873"/>
    <cellStyle name="_TG-TH_2_Luy ke von ung nam 2011 -Thoa gui ngay 12-8-2012" xfId="874"/>
    <cellStyle name="_TG-TH_2_NhanCong" xfId="875"/>
    <cellStyle name="_TG-TH_2_NHU CAU VA NGUON THUC HIEN CCTL CAP XA" xfId="876"/>
    <cellStyle name="_TG-TH_2_PHU LUC CHIEU SANG(13.6.2013)" xfId="877"/>
    <cellStyle name="_TG-TH_2_Phụ luc goi 5" xfId="878"/>
    <cellStyle name="_TG-TH_2_Phụ luc goi 5 2" xfId="879"/>
    <cellStyle name="_TG-TH_2_phu luc tong ket tinh hinh TH giai doan 03-10 (ngay 30)" xfId="880"/>
    <cellStyle name="_TG-TH_2_PL bien phap cong trinh 22.9.2016" xfId="881"/>
    <cellStyle name="_TG-TH_2_Qt-HT3PQ1(CauKho)" xfId="882"/>
    <cellStyle name="_TG-TH_2_Sheet1" xfId="883"/>
    <cellStyle name="_TG-TH_2_Thành phố-Nhu cau CCTL 2016" xfId="884"/>
    <cellStyle name="_TG-TH_2_THUY DIEN DA KHAI THAM DINH" xfId="885"/>
    <cellStyle name="_TG-TH_2_TLP 2016 sửa lại gui STC 21.9.2016" xfId="886"/>
    <cellStyle name="_TG-TH_2_Tuyen (21-7-11)-doan 1" xfId="887"/>
    <cellStyle name="_TG-TH_2_ÿÿÿÿÿ" xfId="888"/>
    <cellStyle name="_TG-TH_2_ÿÿÿÿÿ 2" xfId="889"/>
    <cellStyle name="_TG-TH_3" xfId="890"/>
    <cellStyle name="_TG-TH_3 2" xfId="891"/>
    <cellStyle name="_TG-TH_3 3" xfId="892"/>
    <cellStyle name="_TG-TH_3_160505 BIEU CHI NSDP TREN DAU DAN (BAO GÔM BSCMT)" xfId="893"/>
    <cellStyle name="_TG-TH_3_CTMTQG 2015" xfId="894"/>
    <cellStyle name="_TG-TH_3_DT 2015 (Gui chuyen quan)" xfId="895"/>
    <cellStyle name="_TG-TH_3_Gửi Tr.phong DT136 2016" xfId="896"/>
    <cellStyle name="_TG-TH_3_Lora-tungchau" xfId="897"/>
    <cellStyle name="_TG-TH_3_Lora-tungchau 2" xfId="898"/>
    <cellStyle name="_TG-TH_3_NHU CAU VA NGUON THUC HIEN CCTL CAP XA" xfId="899"/>
    <cellStyle name="_TG-TH_3_Qt-HT3PQ1(CauKho)" xfId="900"/>
    <cellStyle name="_TG-TH_3_Thành phố-Nhu cau CCTL 2016" xfId="901"/>
    <cellStyle name="_TG-TH_3_Tuyen (21-7-11)-doan 1" xfId="902"/>
    <cellStyle name="_TG-TH_4" xfId="903"/>
    <cellStyle name="_x0001__Thành phố-Nhu cau CCTL 2016" xfId="904"/>
    <cellStyle name="_Theo doi thang 1.2007" xfId="905"/>
    <cellStyle name="_Theo doi thang 1.2007_1" xfId="906"/>
    <cellStyle name="_Theo doi thang 1.2007_1_HEAD ORDER FOR MARCH- CONFIRMEDCalculation_Tuan B" xfId="907"/>
    <cellStyle name="_Theo doi thang 1.2007_1_Theo doi thang 3.2007" xfId="908"/>
    <cellStyle name="_Theo doi thang 1.2007_HEAD ORDER FOR MARCH- CONFIRMEDCalculation_Tuan B" xfId="909"/>
    <cellStyle name="_Thi nghiem duong day va TBA" xfId="910"/>
    <cellStyle name="_Thu hang thang" xfId="911"/>
    <cellStyle name="_THUY DIEN DA KHAI THAM DINH" xfId="912"/>
    <cellStyle name="_THUY DIEN DA KHAI THAM DINH 2" xfId="913"/>
    <cellStyle name="_x0001__TLP 2016 sửa lại gui STC 21.9.2016" xfId="914"/>
    <cellStyle name="_Tong dutoan PP LAHAI" xfId="915"/>
    <cellStyle name="_Tong dutoan PP LAHAI 2" xfId="916"/>
    <cellStyle name="_Tong hop" xfId="917"/>
    <cellStyle name="_TONG HOP DT QUY II" xfId="918"/>
    <cellStyle name="_Tong hop may cheu nganh 1" xfId="919"/>
    <cellStyle name="_TPCP GT-24-5-Mien Nui" xfId="920"/>
    <cellStyle name="_TPCP GT-24-5-Mien Nui_131114- Bieu giao du toan CTMTQG 2014 giao" xfId="921"/>
    <cellStyle name="_Tuyen (21-7-11)-doan 1" xfId="922"/>
    <cellStyle name="_ung truoc 2011 NSTW Thanh Hoa + Nge An gui Thu 12-5" xfId="923"/>
    <cellStyle name="_ung truoc 2011 NSTW Thanh Hoa + Nge An gui Thu 12-5_131114- Bieu giao du toan CTMTQG 2014 giao" xfId="924"/>
    <cellStyle name="_ung truoc cua long an (6-5-2010)" xfId="925"/>
    <cellStyle name="_Ung von nam 2011 vung TNB - Doan Cong tac (12-5-2010)" xfId="926"/>
    <cellStyle name="_Ung von nam 2011 vung TNB - Doan Cong tac (12-5-2010)_131114- Bieu giao du toan CTMTQG 2014 giao" xfId="927"/>
    <cellStyle name="_Ung von nam 2011 vung TNB - Doan Cong tac (12-5-2010)_Cong trinh co y kien LD_Dang_NN_2011-Tay nguyen-9-10" xfId="928"/>
    <cellStyle name="_Ung von nam 2011 vung TNB - Doan Cong tac (12-5-2010)_Cong trinh co y kien LD_Dang_NN_2011-Tay nguyen-9-10_131114- Bieu giao du toan CTMTQG 2014 giao" xfId="929"/>
    <cellStyle name="_Ung von nam 2011 vung TNB - Doan Cong tac (12-5-2010)_TN - Ho tro khac 2011" xfId="930"/>
    <cellStyle name="_Ung von nam 2011 vung TNB - Doan Cong tac (12-5-2010)_TN - Ho tro khac 2011_131114- Bieu giao du toan CTMTQG 2014 giao" xfId="931"/>
    <cellStyle name="_Viahe-TD (15-10-07)" xfId="932"/>
    <cellStyle name="_xay dung ranh cap 22kv qt - ok" xfId="933"/>
    <cellStyle name="_ÿÿÿÿÿ" xfId="934"/>
    <cellStyle name="_ÿÿÿÿÿ 2" xfId="935"/>
    <cellStyle name="_ÿÿÿÿÿ_131114- Bieu giao du toan CTMTQG 2014 giao" xfId="936"/>
    <cellStyle name="_ÿÿÿÿÿ_5. Du toan dien chieu sang" xfId="937"/>
    <cellStyle name="_ÿÿÿÿÿ_Kh ql62 (2010) 11-09" xfId="938"/>
    <cellStyle name="_ÿÿÿÿÿ_Khung 2012" xfId="939"/>
    <cellStyle name="_ÿÿÿÿÿ_Phụ luc goi 5" xfId="940"/>
    <cellStyle name="_ÿÿÿÿÿ_TONG HOP QUYET TOAN THANH PHO 2013" xfId="941"/>
    <cellStyle name="_x0001__" xfId="942"/>
    <cellStyle name="~1" xfId="943"/>
    <cellStyle name="_x0001_¨c^ " xfId="944"/>
    <cellStyle name="_x0001_¨c^[" xfId="945"/>
    <cellStyle name="_x0001_¨c^_" xfId="946"/>
    <cellStyle name="_x0001_¨Œc^ " xfId="947"/>
    <cellStyle name="_x0001_¨Œc^[" xfId="948"/>
    <cellStyle name="_x0001_¨Œc^_" xfId="949"/>
    <cellStyle name="¯釐¯룠0륤Ȕ" xfId="950"/>
    <cellStyle name="’Ê‰Ý [0.00]_¿‹^‹c–˜^" xfId="951"/>
    <cellStyle name="’E‰Y [0.00]_Contract&amp;Report" xfId="952"/>
    <cellStyle name="’Ê‰Ý [0.00]_Contract&amp;Report" xfId="953"/>
    <cellStyle name="’E‰Y [0.00]_DLRLIST" xfId="954"/>
    <cellStyle name="’Ê‰Ý [0.00]_DLRLIST" xfId="955"/>
    <cellStyle name="’E‰Y [0.00]_DLRLIST 2" xfId="956"/>
    <cellStyle name="’Ê‰Ý [0.00]_DLRLIST 2" xfId="957"/>
    <cellStyle name="’E‰Y [0.00]_Oil-N98" xfId="958"/>
    <cellStyle name="’Ê‰Ý [0.00]_Oil-N98" xfId="959"/>
    <cellStyle name="’E‰Y [0.00]_OILODR" xfId="960"/>
    <cellStyle name="’Ê‰Ý [0.00]_OILODR" xfId="961"/>
    <cellStyle name="’E‰Y [0.00]_OILODR 2" xfId="962"/>
    <cellStyle name="’Ê‰Ý [0.00]_OILODR 2" xfId="963"/>
    <cellStyle name="’E‰Y [0.00]_TUAN3" xfId="964"/>
    <cellStyle name="’Ê‰Ý [0.00]_TUAN3" xfId="965"/>
    <cellStyle name="’E‰Y [0.00]_TUAN3 2" xfId="966"/>
    <cellStyle name="’Ê‰Ý [0.00]_TUAN3 2" xfId="967"/>
    <cellStyle name="’E‰Y [0.00]_V" xfId="968"/>
    <cellStyle name="’Ê‰Ý [0.00]_V" xfId="969"/>
    <cellStyle name="’E‰Y [0.00]_VN HEADs" xfId="970"/>
    <cellStyle name="’Ê‰Ý [0.00]_VN HEADs" xfId="971"/>
    <cellStyle name="’Ê‰Ý_¿‹^‹c–˜^" xfId="972"/>
    <cellStyle name="’E‰Y_Contract&amp;Report" xfId="973"/>
    <cellStyle name="’Ê‰Ý_Contract&amp;Report" xfId="974"/>
    <cellStyle name="’E‰Y_DLRLIST" xfId="975"/>
    <cellStyle name="’Ê‰Ý_DLRLIST" xfId="976"/>
    <cellStyle name="’E‰Y_DLRLIST 2" xfId="977"/>
    <cellStyle name="’Ê‰Ý_DLRLIST 2" xfId="978"/>
    <cellStyle name="’E‰Y_Oil-N98" xfId="979"/>
    <cellStyle name="’Ê‰Ý_Oil-N98" xfId="980"/>
    <cellStyle name="’E‰Y_OILODR" xfId="981"/>
    <cellStyle name="’Ê‰Ý_OILODR" xfId="982"/>
    <cellStyle name="’E‰Y_OILODR 2" xfId="983"/>
    <cellStyle name="’Ê‰Ý_OILODR 2" xfId="984"/>
    <cellStyle name="’E‰Y_OILODR_Budget for year 2006" xfId="985"/>
    <cellStyle name="’Ê‰Ý_OILODR_Budget for year 2006" xfId="986"/>
    <cellStyle name="’E‰Y_OILODR_bugdet khanh" xfId="987"/>
    <cellStyle name="’Ê‰Ý_OILODR_bugdet khanh" xfId="988"/>
    <cellStyle name="’E‰Y_TUAN3" xfId="989"/>
    <cellStyle name="’Ê‰Ý_TUAN3" xfId="990"/>
    <cellStyle name="’E‰Y_TUAN3 2" xfId="991"/>
    <cellStyle name="’Ê‰Ý_TUAN3 2" xfId="992"/>
    <cellStyle name="’E‰Y_V" xfId="993"/>
    <cellStyle name="’Ê‰Ý_V" xfId="994"/>
    <cellStyle name="’E‰Y_VN HEADs" xfId="995"/>
    <cellStyle name="’Ê‰Ý_VN HEADs" xfId="996"/>
    <cellStyle name="–¢’è‹`" xfId="997"/>
    <cellStyle name="=C:\WINNT35\SYSTEM32\COMMAND.COM" xfId="998"/>
    <cellStyle name="_x0001_µÑTÖ " xfId="999"/>
    <cellStyle name="_x0001_µÑTÖ  2" xfId="1000"/>
    <cellStyle name="_x0001_µÑTÖ_" xfId="1001"/>
    <cellStyle name="•W?_Format" xfId="1002"/>
    <cellStyle name="•W€_’·Šú‰p•¶" xfId="1003"/>
    <cellStyle name="•W_ˆ¶–¼“Y•t" xfId="1004"/>
    <cellStyle name="ÊÝ [0.00]_Contract&amp;Report" xfId="1005"/>
    <cellStyle name="ÊÝ_Contract&amp;Report" xfId="1006"/>
    <cellStyle name="fEñY [0.00]_??AN2O‹?T" xfId="1007"/>
    <cellStyle name="fEñY_??AN2O‹?T" xfId="1008"/>
    <cellStyle name="W_070-2" xfId="1009"/>
    <cellStyle name="0" xfId="1010"/>
    <cellStyle name="0 2" xfId="1011"/>
    <cellStyle name="0 2 2" xfId="1012"/>
    <cellStyle name="0,0_x000d__x000a_NA_x000d__x000a_" xfId="1013"/>
    <cellStyle name="0,0_x000d__x000a_NA_x000d__x000a_ 2" xfId="1014"/>
    <cellStyle name="0.0" xfId="1015"/>
    <cellStyle name="0.0 2" xfId="1016"/>
    <cellStyle name="0.0 2 2" xfId="1017"/>
    <cellStyle name="0.0 3" xfId="1018"/>
    <cellStyle name="0.0 3 2" xfId="1019"/>
    <cellStyle name="0.0 4" xfId="1020"/>
    <cellStyle name="0.0_Thành phố-Nhu cau CCTL 2016" xfId="1021"/>
    <cellStyle name="0.00" xfId="1022"/>
    <cellStyle name="0.00 2" xfId="1023"/>
    <cellStyle name="0.00 2 2" xfId="1024"/>
    <cellStyle name="0.00 3" xfId="1025"/>
    <cellStyle name="0.00 3 2" xfId="1026"/>
    <cellStyle name="0.00 4" xfId="1027"/>
    <cellStyle name="0.00_Thành phố-Nhu cau CCTL 2016" xfId="1028"/>
    <cellStyle name="1" xfId="1029"/>
    <cellStyle name="1 2" xfId="1030"/>
    <cellStyle name="1_0D5B6000" xfId="1031"/>
    <cellStyle name="1_1. BoQ 1 to 17_DS" xfId="1032"/>
    <cellStyle name="1_1. BoQ 1 to 33_AnDuong" xfId="1033"/>
    <cellStyle name="1_1. BoQ 1 to 34_AnDuong" xfId="1034"/>
    <cellStyle name="1_1. BoQ 1 to 38_NguLao_23 Sep 09" xfId="1035"/>
    <cellStyle name="1_1. BoQ 1 to 38_NguLao_Final" xfId="1036"/>
    <cellStyle name="1_1. BoQ 1 to 42_KimSon" xfId="1037"/>
    <cellStyle name="1_1. BoQ 1 to 42_NguLao" xfId="1038"/>
    <cellStyle name="1_1. DuToan_AnDuong_Eng_23 Sep 09" xfId="1039"/>
    <cellStyle name="1_13. Tong hop thang 9" xfId="1040"/>
    <cellStyle name="1_160505 BIEU CHI NSDP TREN DAU DAN (BAO GÔM BSCMT)" xfId="1041"/>
    <cellStyle name="1_160627 Dinh muc chi thuong xuyen 2017 -73% - 72-28 theo can doi cua TCT" xfId="1042"/>
    <cellStyle name="1_160627 tinh dieu tiet cho 3 dp tiep thu bac kan, tiep thu Quang Nam 80-20; 72-28" xfId="1043"/>
    <cellStyle name="1_160715 Mau bieu du toan vong I nam 2017" xfId="1044"/>
    <cellStyle name="1_2. DuToan_DoSon_Eng_23 Sep 09" xfId="1045"/>
    <cellStyle name="1_2013" xfId="1046"/>
    <cellStyle name="1_2016.04.20 XAC DINH QL GD HC" xfId="1047"/>
    <cellStyle name="1_2-Ha GiangBB2011-V1" xfId="1048"/>
    <cellStyle name="1_50-BB Vung tau 2011" xfId="1049"/>
    <cellStyle name="1_52-Long An2011.BB-V1" xfId="1050"/>
    <cellStyle name="1_6.Bang_luong_moi_XDCB" xfId="1051"/>
    <cellStyle name="1_63- Ca Mau" xfId="1052"/>
    <cellStyle name="1_63. Ca Mau Du toan 2013" xfId="1053"/>
    <cellStyle name="1_7 noi 48 goi C5 9 vi na" xfId="1054"/>
    <cellStyle name="1_A che do KS +chi BQL" xfId="1055"/>
    <cellStyle name="1_A1" xfId="1056"/>
    <cellStyle name="1_A2" xfId="1057"/>
    <cellStyle name="1_A3" xfId="1058"/>
    <cellStyle name="1_A3 T4-2013" xfId="1059"/>
    <cellStyle name="1_A4 T4-2013" xfId="1060"/>
    <cellStyle name="1_A5" xfId="1061"/>
    <cellStyle name="1_A7" xfId="1062"/>
    <cellStyle name="1_B5" xfId="1063"/>
    <cellStyle name="1_B6" xfId="1064"/>
    <cellStyle name="1_B7" xfId="1065"/>
    <cellStyle name="1_B8" xfId="1066"/>
    <cellStyle name="1_BANG CAM COC GPMB 8km" xfId="1067"/>
    <cellStyle name="1_BANG CAM COC GPMB 8km_5. Du toan dien chieu sang" xfId="1068"/>
    <cellStyle name="1_Bang tong hop khoi luong" xfId="1069"/>
    <cellStyle name="1_BAO GIA NGAY 24-10-08 (co dam)" xfId="1070"/>
    <cellStyle name="1_BC thang" xfId="1071"/>
    <cellStyle name="1_BC thang 2" xfId="1072"/>
    <cellStyle name="1_BC thang_TONG HOP QUYET TOAN THANH PHO 2013" xfId="1073"/>
    <cellStyle name="1_Bieu bang TLP 2016 huyện Lộc Hà 2" xfId="1074"/>
    <cellStyle name="1_bo sung du toan  hong linh" xfId="1075"/>
    <cellStyle name="1_Book1" xfId="1076"/>
    <cellStyle name="1_Book1_02-07 Tuyen chinh" xfId="1077"/>
    <cellStyle name="1_Book1_02-07Tuyen Nhanh" xfId="1078"/>
    <cellStyle name="1_Book1_1" xfId="1079"/>
    <cellStyle name="1_Book1_1_131114- Bieu giao du toan CTMTQG 2014 giao" xfId="1080"/>
    <cellStyle name="1_Book1_1_5. Du toan dien chieu sang" xfId="1081"/>
    <cellStyle name="1_Book1_1_Phụ luc goi 5" xfId="1082"/>
    <cellStyle name="1_Book1_1_Phụ luc goi 5 2" xfId="1083"/>
    <cellStyle name="1_Book1_1_Phụ luc goi 5_TONG HOP QUYET TOAN THANH PHO 2013" xfId="1084"/>
    <cellStyle name="1_Book1_Ban chuyen trach 29 (dieu chinh)" xfId="1085"/>
    <cellStyle name="1_Book1_Ban chuyen trach 29 (dieu chinh)_BHYT nguoi ngheo" xfId="1086"/>
    <cellStyle name="1_Book1_Ban chuyen trach 29 (dieu chinh)_DT 2015 (chinh thuc)" xfId="1087"/>
    <cellStyle name="1_Book1_ban chuyen trach 29 bo sung cho huyen ( DC theo QDUBND tinh theo doi)" xfId="1088"/>
    <cellStyle name="1_Book1_ban chuyen trach 29 bo sung cho huyen ( DC theo QDUBND tinh theo doi)_BHYT nguoi ngheo" xfId="1089"/>
    <cellStyle name="1_Book1_ban chuyen trach 29 bo sung cho huyen ( DC theo QDUBND tinh theo doi)_DT 2015 (chinh thuc)" xfId="1090"/>
    <cellStyle name="1_Book1_Bang noi suy KL dao dat da" xfId="1091"/>
    <cellStyle name="1_Book1_BC thang" xfId="1092"/>
    <cellStyle name="1_Book1_bo sung du toan  hong linh" xfId="1093"/>
    <cellStyle name="1_Book1_Book1" xfId="1094"/>
    <cellStyle name="1_Book1_Book1_5. Du toan dien chieu sang" xfId="1095"/>
    <cellStyle name="1_Book1_Cau Hoa Son Km 1+441.06 (14-12-2006)" xfId="1096"/>
    <cellStyle name="1_Book1_Cau Hoa Son Km 1+441.06 (22-10-2006)" xfId="1097"/>
    <cellStyle name="1_Book1_Cau Hoa Son Km 1+441.06 (24-10-2006)" xfId="1098"/>
    <cellStyle name="1_Book1_Cau Nam Tot(ngay 2-10-2006)" xfId="1099"/>
    <cellStyle name="1_Book1_CAU XOP XANG II(su­a)" xfId="1100"/>
    <cellStyle name="1_Book1_CAU XOP XANG II(su­a)_5. Du toan dien chieu sang" xfId="1101"/>
    <cellStyle name="1_Book1_Dieu phoi dat goi 1" xfId="1102"/>
    <cellStyle name="1_Book1_Dieu phoi dat goi 2" xfId="1103"/>
    <cellStyle name="1_Book1_DT 27-9-2006 nop SKH" xfId="1104"/>
    <cellStyle name="1_Book1_DT Kha thi ngay 11-2-06" xfId="1105"/>
    <cellStyle name="1_Book1_DT Kha thi ngay 11-2-06_5. Du toan dien chieu sang" xfId="1106"/>
    <cellStyle name="1_Book1_DT ngay 04-01-2006" xfId="1107"/>
    <cellStyle name="1_Book1_DT ngay 11-4-2006" xfId="1108"/>
    <cellStyle name="1_Book1_DT ngay 15-11-05" xfId="1109"/>
    <cellStyle name="1_Book1_DT ngay 15-11-05_5. Du toan dien chieu sang" xfId="1110"/>
    <cellStyle name="1_Book1_DT theo DM24" xfId="1111"/>
    <cellStyle name="1_Book1_DT Yen Na - Yen Tinh Theo 51 bu may CT8" xfId="1112"/>
    <cellStyle name="1_Book1_Du toan KT-TCsua theo TT 03 - YC 471" xfId="1113"/>
    <cellStyle name="1_Book1_Du toan nam 2014 (chinh thuc)" xfId="1114"/>
    <cellStyle name="1_Book1_Du toan nam 2014 (chinh thuc)_BHYT nguoi ngheo" xfId="1115"/>
    <cellStyle name="1_Book1_Du toan nam 2014 (chinh thuc)_DT 2015 (chinh thuc)" xfId="1116"/>
    <cellStyle name="1_Book1_Du toan Phuong lam" xfId="1117"/>
    <cellStyle name="1_Book1_Du toan Phuong lam_5. Du toan dien chieu sang" xfId="1118"/>
    <cellStyle name="1_Book1_Du toan QL 27 (23-12-2005)" xfId="1119"/>
    <cellStyle name="1_Book1_DuAnKT ngay 11-2-2006" xfId="1120"/>
    <cellStyle name="1_Book1_Goi 1" xfId="1121"/>
    <cellStyle name="1_Book1_Goi thau so 2 (20-6-2006)" xfId="1122"/>
    <cellStyle name="1_Book1_Goi thau so 2 (20-6-2006)_5. Du toan dien chieu sang" xfId="1123"/>
    <cellStyle name="1_Book1_Goi02(25-05-2006)" xfId="1124"/>
    <cellStyle name="1_Book1_K C N - HUNG DONG L.NHUA" xfId="1125"/>
    <cellStyle name="1_Book1_K C N - HUNG DONG L.NHUA_5. Du toan dien chieu sang" xfId="1126"/>
    <cellStyle name="1_Book1_Khoi Luong Hoang Truong - Hoang Phu" xfId="1127"/>
    <cellStyle name="1_Book1_Khoi Luong Hoang Truong - Hoang Phu_5. Du toan dien chieu sang" xfId="1128"/>
    <cellStyle name="1_Book1_KLdao chuan" xfId="1129"/>
    <cellStyle name="1_Book1_KLdao chuan 2" xfId="1130"/>
    <cellStyle name="1_Book1_KLdao chuan_TONG HOP QUYET TOAN THANH PHO 2013" xfId="1131"/>
    <cellStyle name="1_Book1_Muong TL" xfId="1132"/>
    <cellStyle name="1_Book1_Sua -  Nam Cam 07" xfId="1133"/>
    <cellStyle name="1_Book1_T4-nhanh1(17-6)" xfId="1134"/>
    <cellStyle name="1_Book1_TH BHXH 2015" xfId="1135"/>
    <cellStyle name="1_Book1_TH chenh lech Quy Luong 2014 (Phuc)" xfId="1136"/>
    <cellStyle name="1_Book1_TH chenh lech Quy Luong 2014 (Phuc)_BHYT nguoi ngheo" xfId="1137"/>
    <cellStyle name="1_Book1_TH chenh lech Quy Luong 2014 (Phuc)_DT 2015 (chinh thuc)" xfId="1138"/>
    <cellStyle name="1_Book1_THU NS den 21.12.2014" xfId="1139"/>
    <cellStyle name="1_Book1_Tong muc KT 20-11 Tan Huong Tuyen2" xfId="1140"/>
    <cellStyle name="1_Book1_Tuyen so 1-Km0+00 - Km0+852.56" xfId="1141"/>
    <cellStyle name="1_Book1_TV sua ngay 02-08-06" xfId="1142"/>
    <cellStyle name="1_Book1_Xl0000087" xfId="1143"/>
    <cellStyle name="1_Book1_xop nhi Gia Q4( 7-3-07)" xfId="1144"/>
    <cellStyle name="1_Book1_Yen Na-Yen Tinh 07" xfId="1145"/>
    <cellStyle name="1_Book1_Yen Na-Yen tinh 11" xfId="1146"/>
    <cellStyle name="1_Book1_ÿÿÿÿÿ" xfId="1147"/>
    <cellStyle name="1_C" xfId="1148"/>
    <cellStyle name="1_Cao Son - DTTKchinh TT 03, 04" xfId="1149"/>
    <cellStyle name="1_Cap dien ha the - phan lap dat dot 3" xfId="1150"/>
    <cellStyle name="1_Cap dien ha the - phan lap dat dot 3 2" xfId="1151"/>
    <cellStyle name="1_Cap dien ha the - phan lap dat dot 3 2 10" xfId="1152"/>
    <cellStyle name="1_Cap dien ha the - phan lap dat dot 3 2 10 2" xfId="1153"/>
    <cellStyle name="1_Cap dien ha the - phan lap dat dot 3 2 11" xfId="1154"/>
    <cellStyle name="1_Cap dien ha the - phan lap dat dot 3 2 11 2" xfId="1155"/>
    <cellStyle name="1_Cap dien ha the - phan lap dat dot 3 2 12" xfId="1156"/>
    <cellStyle name="1_Cap dien ha the - phan lap dat dot 3 2 12 2" xfId="1157"/>
    <cellStyle name="1_Cap dien ha the - phan lap dat dot 3 2 13" xfId="1158"/>
    <cellStyle name="1_Cap dien ha the - phan lap dat dot 3 2 13 2" xfId="1159"/>
    <cellStyle name="1_Cap dien ha the - phan lap dat dot 3 2 14" xfId="1160"/>
    <cellStyle name="1_Cap dien ha the - phan lap dat dot 3 2 14 2" xfId="1161"/>
    <cellStyle name="1_Cap dien ha the - phan lap dat dot 3 2 15" xfId="1162"/>
    <cellStyle name="1_Cap dien ha the - phan lap dat dot 3 2 15 2" xfId="1163"/>
    <cellStyle name="1_Cap dien ha the - phan lap dat dot 3 2 16" xfId="1164"/>
    <cellStyle name="1_Cap dien ha the - phan lap dat dot 3 2 16 2" xfId="1165"/>
    <cellStyle name="1_Cap dien ha the - phan lap dat dot 3 2 17" xfId="1166"/>
    <cellStyle name="1_Cap dien ha the - phan lap dat dot 3 2 17 2" xfId="1167"/>
    <cellStyle name="1_Cap dien ha the - phan lap dat dot 3 2 18" xfId="1168"/>
    <cellStyle name="1_Cap dien ha the - phan lap dat dot 3 2 18 2" xfId="1169"/>
    <cellStyle name="1_Cap dien ha the - phan lap dat dot 3 2 19" xfId="1170"/>
    <cellStyle name="1_Cap dien ha the - phan lap dat dot 3 2 19 2" xfId="1171"/>
    <cellStyle name="1_Cap dien ha the - phan lap dat dot 3 2 2" xfId="1172"/>
    <cellStyle name="1_Cap dien ha the - phan lap dat dot 3 2 2 10" xfId="1173"/>
    <cellStyle name="1_Cap dien ha the - phan lap dat dot 3 2 2 10 2" xfId="1174"/>
    <cellStyle name="1_Cap dien ha the - phan lap dat dot 3 2 2 11" xfId="1175"/>
    <cellStyle name="1_Cap dien ha the - phan lap dat dot 3 2 2 11 2" xfId="1176"/>
    <cellStyle name="1_Cap dien ha the - phan lap dat dot 3 2 2 12" xfId="1177"/>
    <cellStyle name="1_Cap dien ha the - phan lap dat dot 3 2 2 12 2" xfId="1178"/>
    <cellStyle name="1_Cap dien ha the - phan lap dat dot 3 2 2 13" xfId="1179"/>
    <cellStyle name="1_Cap dien ha the - phan lap dat dot 3 2 2 13 2" xfId="1180"/>
    <cellStyle name="1_Cap dien ha the - phan lap dat dot 3 2 2 14" xfId="1181"/>
    <cellStyle name="1_Cap dien ha the - phan lap dat dot 3 2 2 15" xfId="1182"/>
    <cellStyle name="1_Cap dien ha the - phan lap dat dot 3 2 2 2" xfId="1183"/>
    <cellStyle name="1_Cap dien ha the - phan lap dat dot 3 2 2 2 2" xfId="1184"/>
    <cellStyle name="1_Cap dien ha the - phan lap dat dot 3 2 2 2 2 2" xfId="1185"/>
    <cellStyle name="1_Cap dien ha the - phan lap dat dot 3 2 2 2 3" xfId="1186"/>
    <cellStyle name="1_Cap dien ha the - phan lap dat dot 3 2 2 2 3 2" xfId="1187"/>
    <cellStyle name="1_Cap dien ha the - phan lap dat dot 3 2 2 2 4" xfId="1188"/>
    <cellStyle name="1_Cap dien ha the - phan lap dat dot 3 2 2 2 4 2" xfId="1189"/>
    <cellStyle name="1_Cap dien ha the - phan lap dat dot 3 2 2 2 5" xfId="1190"/>
    <cellStyle name="1_Cap dien ha the - phan lap dat dot 3 2 2 2 6" xfId="1191"/>
    <cellStyle name="1_Cap dien ha the - phan lap dat dot 3 2 2 3" xfId="1192"/>
    <cellStyle name="1_Cap dien ha the - phan lap dat dot 3 2 2 3 2" xfId="1193"/>
    <cellStyle name="1_Cap dien ha the - phan lap dat dot 3 2 2 3 2 2" xfId="1194"/>
    <cellStyle name="1_Cap dien ha the - phan lap dat dot 3 2 2 3 3" xfId="1195"/>
    <cellStyle name="1_Cap dien ha the - phan lap dat dot 3 2 2 3 3 2" xfId="1196"/>
    <cellStyle name="1_Cap dien ha the - phan lap dat dot 3 2 2 3 4" xfId="1197"/>
    <cellStyle name="1_Cap dien ha the - phan lap dat dot 3 2 2 3 4 2" xfId="1198"/>
    <cellStyle name="1_Cap dien ha the - phan lap dat dot 3 2 2 3 5" xfId="1199"/>
    <cellStyle name="1_Cap dien ha the - phan lap dat dot 3 2 2 3 6" xfId="1200"/>
    <cellStyle name="1_Cap dien ha the - phan lap dat dot 3 2 2 4" xfId="1201"/>
    <cellStyle name="1_Cap dien ha the - phan lap dat dot 3 2 2 4 2" xfId="1202"/>
    <cellStyle name="1_Cap dien ha the - phan lap dat dot 3 2 2 4 2 2" xfId="1203"/>
    <cellStyle name="1_Cap dien ha the - phan lap dat dot 3 2 2 4 3" xfId="1204"/>
    <cellStyle name="1_Cap dien ha the - phan lap dat dot 3 2 2 4 3 2" xfId="1205"/>
    <cellStyle name="1_Cap dien ha the - phan lap dat dot 3 2 2 4 4" xfId="1206"/>
    <cellStyle name="1_Cap dien ha the - phan lap dat dot 3 2 2 4 4 2" xfId="1207"/>
    <cellStyle name="1_Cap dien ha the - phan lap dat dot 3 2 2 4 5" xfId="1208"/>
    <cellStyle name="1_Cap dien ha the - phan lap dat dot 3 2 2 4 6" xfId="1209"/>
    <cellStyle name="1_Cap dien ha the - phan lap dat dot 3 2 2 5" xfId="1210"/>
    <cellStyle name="1_Cap dien ha the - phan lap dat dot 3 2 2 5 2" xfId="1211"/>
    <cellStyle name="1_Cap dien ha the - phan lap dat dot 3 2 2 5 2 2" xfId="1212"/>
    <cellStyle name="1_Cap dien ha the - phan lap dat dot 3 2 2 5 3" xfId="1213"/>
    <cellStyle name="1_Cap dien ha the - phan lap dat dot 3 2 2 5 3 2" xfId="1214"/>
    <cellStyle name="1_Cap dien ha the - phan lap dat dot 3 2 2 5 4" xfId="1215"/>
    <cellStyle name="1_Cap dien ha the - phan lap dat dot 3 2 2 5 4 2" xfId="1216"/>
    <cellStyle name="1_Cap dien ha the - phan lap dat dot 3 2 2 5 5" xfId="1217"/>
    <cellStyle name="1_Cap dien ha the - phan lap dat dot 3 2 2 5 6" xfId="1218"/>
    <cellStyle name="1_Cap dien ha the - phan lap dat dot 3 2 2 6" xfId="1219"/>
    <cellStyle name="1_Cap dien ha the - phan lap dat dot 3 2 2 6 2" xfId="1220"/>
    <cellStyle name="1_Cap dien ha the - phan lap dat dot 3 2 2 7" xfId="1221"/>
    <cellStyle name="1_Cap dien ha the - phan lap dat dot 3 2 2 7 2" xfId="1222"/>
    <cellStyle name="1_Cap dien ha the - phan lap dat dot 3 2 2 8" xfId="1223"/>
    <cellStyle name="1_Cap dien ha the - phan lap dat dot 3 2 2 8 2" xfId="1224"/>
    <cellStyle name="1_Cap dien ha the - phan lap dat dot 3 2 2 9" xfId="1225"/>
    <cellStyle name="1_Cap dien ha the - phan lap dat dot 3 2 2 9 2" xfId="1226"/>
    <cellStyle name="1_Cap dien ha the - phan lap dat dot 3 2 20" xfId="1227"/>
    <cellStyle name="1_Cap dien ha the - phan lap dat dot 3 2 3" xfId="1228"/>
    <cellStyle name="1_Cap dien ha the - phan lap dat dot 3 2 3 10" xfId="1229"/>
    <cellStyle name="1_Cap dien ha the - phan lap dat dot 3 2 3 10 2" xfId="1230"/>
    <cellStyle name="1_Cap dien ha the - phan lap dat dot 3 2 3 11" xfId="1231"/>
    <cellStyle name="1_Cap dien ha the - phan lap dat dot 3 2 3 11 2" xfId="1232"/>
    <cellStyle name="1_Cap dien ha the - phan lap dat dot 3 2 3 12" xfId="1233"/>
    <cellStyle name="1_Cap dien ha the - phan lap dat dot 3 2 3 12 2" xfId="1234"/>
    <cellStyle name="1_Cap dien ha the - phan lap dat dot 3 2 3 13" xfId="1235"/>
    <cellStyle name="1_Cap dien ha the - phan lap dat dot 3 2 3 13 2" xfId="1236"/>
    <cellStyle name="1_Cap dien ha the - phan lap dat dot 3 2 3 14" xfId="1237"/>
    <cellStyle name="1_Cap dien ha the - phan lap dat dot 3 2 3 15" xfId="1238"/>
    <cellStyle name="1_Cap dien ha the - phan lap dat dot 3 2 3 2" xfId="1239"/>
    <cellStyle name="1_Cap dien ha the - phan lap dat dot 3 2 3 2 2" xfId="1240"/>
    <cellStyle name="1_Cap dien ha the - phan lap dat dot 3 2 3 2 2 2" xfId="1241"/>
    <cellStyle name="1_Cap dien ha the - phan lap dat dot 3 2 3 2 3" xfId="1242"/>
    <cellStyle name="1_Cap dien ha the - phan lap dat dot 3 2 3 2 3 2" xfId="1243"/>
    <cellStyle name="1_Cap dien ha the - phan lap dat dot 3 2 3 2 4" xfId="1244"/>
    <cellStyle name="1_Cap dien ha the - phan lap dat dot 3 2 3 2 4 2" xfId="1245"/>
    <cellStyle name="1_Cap dien ha the - phan lap dat dot 3 2 3 2 5" xfId="1246"/>
    <cellStyle name="1_Cap dien ha the - phan lap dat dot 3 2 3 2 6" xfId="1247"/>
    <cellStyle name="1_Cap dien ha the - phan lap dat dot 3 2 3 3" xfId="1248"/>
    <cellStyle name="1_Cap dien ha the - phan lap dat dot 3 2 3 3 2" xfId="1249"/>
    <cellStyle name="1_Cap dien ha the - phan lap dat dot 3 2 3 3 2 2" xfId="1250"/>
    <cellStyle name="1_Cap dien ha the - phan lap dat dot 3 2 3 3 3" xfId="1251"/>
    <cellStyle name="1_Cap dien ha the - phan lap dat dot 3 2 3 3 3 2" xfId="1252"/>
    <cellStyle name="1_Cap dien ha the - phan lap dat dot 3 2 3 3 4" xfId="1253"/>
    <cellStyle name="1_Cap dien ha the - phan lap dat dot 3 2 3 3 4 2" xfId="1254"/>
    <cellStyle name="1_Cap dien ha the - phan lap dat dot 3 2 3 3 5" xfId="1255"/>
    <cellStyle name="1_Cap dien ha the - phan lap dat dot 3 2 3 3 6" xfId="1256"/>
    <cellStyle name="1_Cap dien ha the - phan lap dat dot 3 2 3 4" xfId="1257"/>
    <cellStyle name="1_Cap dien ha the - phan lap dat dot 3 2 3 4 2" xfId="1258"/>
    <cellStyle name="1_Cap dien ha the - phan lap dat dot 3 2 3 4 2 2" xfId="1259"/>
    <cellStyle name="1_Cap dien ha the - phan lap dat dot 3 2 3 4 3" xfId="1260"/>
    <cellStyle name="1_Cap dien ha the - phan lap dat dot 3 2 3 4 3 2" xfId="1261"/>
    <cellStyle name="1_Cap dien ha the - phan lap dat dot 3 2 3 4 4" xfId="1262"/>
    <cellStyle name="1_Cap dien ha the - phan lap dat dot 3 2 3 4 4 2" xfId="1263"/>
    <cellStyle name="1_Cap dien ha the - phan lap dat dot 3 2 3 4 5" xfId="1264"/>
    <cellStyle name="1_Cap dien ha the - phan lap dat dot 3 2 3 4 6" xfId="1265"/>
    <cellStyle name="1_Cap dien ha the - phan lap dat dot 3 2 3 5" xfId="1266"/>
    <cellStyle name="1_Cap dien ha the - phan lap dat dot 3 2 3 5 2" xfId="1267"/>
    <cellStyle name="1_Cap dien ha the - phan lap dat dot 3 2 3 5 2 2" xfId="1268"/>
    <cellStyle name="1_Cap dien ha the - phan lap dat dot 3 2 3 5 3" xfId="1269"/>
    <cellStyle name="1_Cap dien ha the - phan lap dat dot 3 2 3 5 3 2" xfId="1270"/>
    <cellStyle name="1_Cap dien ha the - phan lap dat dot 3 2 3 5 4" xfId="1271"/>
    <cellStyle name="1_Cap dien ha the - phan lap dat dot 3 2 3 5 4 2" xfId="1272"/>
    <cellStyle name="1_Cap dien ha the - phan lap dat dot 3 2 3 5 5" xfId="1273"/>
    <cellStyle name="1_Cap dien ha the - phan lap dat dot 3 2 3 5 6" xfId="1274"/>
    <cellStyle name="1_Cap dien ha the - phan lap dat dot 3 2 3 6" xfId="1275"/>
    <cellStyle name="1_Cap dien ha the - phan lap dat dot 3 2 3 6 2" xfId="1276"/>
    <cellStyle name="1_Cap dien ha the - phan lap dat dot 3 2 3 7" xfId="1277"/>
    <cellStyle name="1_Cap dien ha the - phan lap dat dot 3 2 3 7 2" xfId="1278"/>
    <cellStyle name="1_Cap dien ha the - phan lap dat dot 3 2 3 8" xfId="1279"/>
    <cellStyle name="1_Cap dien ha the - phan lap dat dot 3 2 3 8 2" xfId="1280"/>
    <cellStyle name="1_Cap dien ha the - phan lap dat dot 3 2 3 9" xfId="1281"/>
    <cellStyle name="1_Cap dien ha the - phan lap dat dot 3 2 3 9 2" xfId="1282"/>
    <cellStyle name="1_Cap dien ha the - phan lap dat dot 3 2 4" xfId="1283"/>
    <cellStyle name="1_Cap dien ha the - phan lap dat dot 3 2 4 10" xfId="1284"/>
    <cellStyle name="1_Cap dien ha the - phan lap dat dot 3 2 4 10 2" xfId="1285"/>
    <cellStyle name="1_Cap dien ha the - phan lap dat dot 3 2 4 11" xfId="1286"/>
    <cellStyle name="1_Cap dien ha the - phan lap dat dot 3 2 4 11 2" xfId="1287"/>
    <cellStyle name="1_Cap dien ha the - phan lap dat dot 3 2 4 12" xfId="1288"/>
    <cellStyle name="1_Cap dien ha the - phan lap dat dot 3 2 4 12 2" xfId="1289"/>
    <cellStyle name="1_Cap dien ha the - phan lap dat dot 3 2 4 13" xfId="1290"/>
    <cellStyle name="1_Cap dien ha the - phan lap dat dot 3 2 4 13 2" xfId="1291"/>
    <cellStyle name="1_Cap dien ha the - phan lap dat dot 3 2 4 14" xfId="1292"/>
    <cellStyle name="1_Cap dien ha the - phan lap dat dot 3 2 4 15" xfId="1293"/>
    <cellStyle name="1_Cap dien ha the - phan lap dat dot 3 2 4 2" xfId="1294"/>
    <cellStyle name="1_Cap dien ha the - phan lap dat dot 3 2 4 2 2" xfId="1295"/>
    <cellStyle name="1_Cap dien ha the - phan lap dat dot 3 2 4 2 2 2" xfId="1296"/>
    <cellStyle name="1_Cap dien ha the - phan lap dat dot 3 2 4 2 3" xfId="1297"/>
    <cellStyle name="1_Cap dien ha the - phan lap dat dot 3 2 4 2 3 2" xfId="1298"/>
    <cellStyle name="1_Cap dien ha the - phan lap dat dot 3 2 4 2 4" xfId="1299"/>
    <cellStyle name="1_Cap dien ha the - phan lap dat dot 3 2 4 2 4 2" xfId="1300"/>
    <cellStyle name="1_Cap dien ha the - phan lap dat dot 3 2 4 2 5" xfId="1301"/>
    <cellStyle name="1_Cap dien ha the - phan lap dat dot 3 2 4 2 6" xfId="1302"/>
    <cellStyle name="1_Cap dien ha the - phan lap dat dot 3 2 4 3" xfId="1303"/>
    <cellStyle name="1_Cap dien ha the - phan lap dat dot 3 2 4 3 2" xfId="1304"/>
    <cellStyle name="1_Cap dien ha the - phan lap dat dot 3 2 4 3 2 2" xfId="1305"/>
    <cellStyle name="1_Cap dien ha the - phan lap dat dot 3 2 4 3 3" xfId="1306"/>
    <cellStyle name="1_Cap dien ha the - phan lap dat dot 3 2 4 3 3 2" xfId="1307"/>
    <cellStyle name="1_Cap dien ha the - phan lap dat dot 3 2 4 3 4" xfId="1308"/>
    <cellStyle name="1_Cap dien ha the - phan lap dat dot 3 2 4 3 4 2" xfId="1309"/>
    <cellStyle name="1_Cap dien ha the - phan lap dat dot 3 2 4 3 5" xfId="1310"/>
    <cellStyle name="1_Cap dien ha the - phan lap dat dot 3 2 4 3 6" xfId="1311"/>
    <cellStyle name="1_Cap dien ha the - phan lap dat dot 3 2 4 4" xfId="1312"/>
    <cellStyle name="1_Cap dien ha the - phan lap dat dot 3 2 4 4 2" xfId="1313"/>
    <cellStyle name="1_Cap dien ha the - phan lap dat dot 3 2 4 4 2 2" xfId="1314"/>
    <cellStyle name="1_Cap dien ha the - phan lap dat dot 3 2 4 4 3" xfId="1315"/>
    <cellStyle name="1_Cap dien ha the - phan lap dat dot 3 2 4 4 3 2" xfId="1316"/>
    <cellStyle name="1_Cap dien ha the - phan lap dat dot 3 2 4 4 4" xfId="1317"/>
    <cellStyle name="1_Cap dien ha the - phan lap dat dot 3 2 4 4 4 2" xfId="1318"/>
    <cellStyle name="1_Cap dien ha the - phan lap dat dot 3 2 4 4 5" xfId="1319"/>
    <cellStyle name="1_Cap dien ha the - phan lap dat dot 3 2 4 4 6" xfId="1320"/>
    <cellStyle name="1_Cap dien ha the - phan lap dat dot 3 2 4 5" xfId="1321"/>
    <cellStyle name="1_Cap dien ha the - phan lap dat dot 3 2 4 5 2" xfId="1322"/>
    <cellStyle name="1_Cap dien ha the - phan lap dat dot 3 2 4 5 2 2" xfId="1323"/>
    <cellStyle name="1_Cap dien ha the - phan lap dat dot 3 2 4 5 3" xfId="1324"/>
    <cellStyle name="1_Cap dien ha the - phan lap dat dot 3 2 4 5 3 2" xfId="1325"/>
    <cellStyle name="1_Cap dien ha the - phan lap dat dot 3 2 4 5 4" xfId="1326"/>
    <cellStyle name="1_Cap dien ha the - phan lap dat dot 3 2 4 5 4 2" xfId="1327"/>
    <cellStyle name="1_Cap dien ha the - phan lap dat dot 3 2 4 5 5" xfId="1328"/>
    <cellStyle name="1_Cap dien ha the - phan lap dat dot 3 2 4 5 6" xfId="1329"/>
    <cellStyle name="1_Cap dien ha the - phan lap dat dot 3 2 4 6" xfId="1330"/>
    <cellStyle name="1_Cap dien ha the - phan lap dat dot 3 2 4 6 2" xfId="1331"/>
    <cellStyle name="1_Cap dien ha the - phan lap dat dot 3 2 4 7" xfId="1332"/>
    <cellStyle name="1_Cap dien ha the - phan lap dat dot 3 2 4 7 2" xfId="1333"/>
    <cellStyle name="1_Cap dien ha the - phan lap dat dot 3 2 4 8" xfId="1334"/>
    <cellStyle name="1_Cap dien ha the - phan lap dat dot 3 2 4 8 2" xfId="1335"/>
    <cellStyle name="1_Cap dien ha the - phan lap dat dot 3 2 4 9" xfId="1336"/>
    <cellStyle name="1_Cap dien ha the - phan lap dat dot 3 2 4 9 2" xfId="1337"/>
    <cellStyle name="1_Cap dien ha the - phan lap dat dot 3 2 5" xfId="1338"/>
    <cellStyle name="1_Cap dien ha the - phan lap dat dot 3 2 5 10" xfId="1339"/>
    <cellStyle name="1_Cap dien ha the - phan lap dat dot 3 2 5 10 2" xfId="1340"/>
    <cellStyle name="1_Cap dien ha the - phan lap dat dot 3 2 5 11" xfId="1341"/>
    <cellStyle name="1_Cap dien ha the - phan lap dat dot 3 2 5 11 2" xfId="1342"/>
    <cellStyle name="1_Cap dien ha the - phan lap dat dot 3 2 5 12" xfId="1343"/>
    <cellStyle name="1_Cap dien ha the - phan lap dat dot 3 2 5 12 2" xfId="1344"/>
    <cellStyle name="1_Cap dien ha the - phan lap dat dot 3 2 5 13" xfId="1345"/>
    <cellStyle name="1_Cap dien ha the - phan lap dat dot 3 2 5 13 2" xfId="1346"/>
    <cellStyle name="1_Cap dien ha the - phan lap dat dot 3 2 5 14" xfId="1347"/>
    <cellStyle name="1_Cap dien ha the - phan lap dat dot 3 2 5 15" xfId="1348"/>
    <cellStyle name="1_Cap dien ha the - phan lap dat dot 3 2 5 2" xfId="1349"/>
    <cellStyle name="1_Cap dien ha the - phan lap dat dot 3 2 5 2 2" xfId="1350"/>
    <cellStyle name="1_Cap dien ha the - phan lap dat dot 3 2 5 2 2 2" xfId="1351"/>
    <cellStyle name="1_Cap dien ha the - phan lap dat dot 3 2 5 2 3" xfId="1352"/>
    <cellStyle name="1_Cap dien ha the - phan lap dat dot 3 2 5 2 3 2" xfId="1353"/>
    <cellStyle name="1_Cap dien ha the - phan lap dat dot 3 2 5 2 4" xfId="1354"/>
    <cellStyle name="1_Cap dien ha the - phan lap dat dot 3 2 5 2 4 2" xfId="1355"/>
    <cellStyle name="1_Cap dien ha the - phan lap dat dot 3 2 5 2 5" xfId="1356"/>
    <cellStyle name="1_Cap dien ha the - phan lap dat dot 3 2 5 2 6" xfId="1357"/>
    <cellStyle name="1_Cap dien ha the - phan lap dat dot 3 2 5 3" xfId="1358"/>
    <cellStyle name="1_Cap dien ha the - phan lap dat dot 3 2 5 3 2" xfId="1359"/>
    <cellStyle name="1_Cap dien ha the - phan lap dat dot 3 2 5 3 2 2" xfId="1360"/>
    <cellStyle name="1_Cap dien ha the - phan lap dat dot 3 2 5 3 3" xfId="1361"/>
    <cellStyle name="1_Cap dien ha the - phan lap dat dot 3 2 5 3 3 2" xfId="1362"/>
    <cellStyle name="1_Cap dien ha the - phan lap dat dot 3 2 5 3 4" xfId="1363"/>
    <cellStyle name="1_Cap dien ha the - phan lap dat dot 3 2 5 3 4 2" xfId="1364"/>
    <cellStyle name="1_Cap dien ha the - phan lap dat dot 3 2 5 3 5" xfId="1365"/>
    <cellStyle name="1_Cap dien ha the - phan lap dat dot 3 2 5 3 6" xfId="1366"/>
    <cellStyle name="1_Cap dien ha the - phan lap dat dot 3 2 5 4" xfId="1367"/>
    <cellStyle name="1_Cap dien ha the - phan lap dat dot 3 2 5 4 2" xfId="1368"/>
    <cellStyle name="1_Cap dien ha the - phan lap dat dot 3 2 5 4 2 2" xfId="1369"/>
    <cellStyle name="1_Cap dien ha the - phan lap dat dot 3 2 5 4 3" xfId="1370"/>
    <cellStyle name="1_Cap dien ha the - phan lap dat dot 3 2 5 4 3 2" xfId="1371"/>
    <cellStyle name="1_Cap dien ha the - phan lap dat dot 3 2 5 4 4" xfId="1372"/>
    <cellStyle name="1_Cap dien ha the - phan lap dat dot 3 2 5 4 4 2" xfId="1373"/>
    <cellStyle name="1_Cap dien ha the - phan lap dat dot 3 2 5 4 5" xfId="1374"/>
    <cellStyle name="1_Cap dien ha the - phan lap dat dot 3 2 5 4 6" xfId="1375"/>
    <cellStyle name="1_Cap dien ha the - phan lap dat dot 3 2 5 5" xfId="1376"/>
    <cellStyle name="1_Cap dien ha the - phan lap dat dot 3 2 5 5 2" xfId="1377"/>
    <cellStyle name="1_Cap dien ha the - phan lap dat dot 3 2 5 5 2 2" xfId="1378"/>
    <cellStyle name="1_Cap dien ha the - phan lap dat dot 3 2 5 5 3" xfId="1379"/>
    <cellStyle name="1_Cap dien ha the - phan lap dat dot 3 2 5 5 3 2" xfId="1380"/>
    <cellStyle name="1_Cap dien ha the - phan lap dat dot 3 2 5 5 4" xfId="1381"/>
    <cellStyle name="1_Cap dien ha the - phan lap dat dot 3 2 5 5 4 2" xfId="1382"/>
    <cellStyle name="1_Cap dien ha the - phan lap dat dot 3 2 5 5 5" xfId="1383"/>
    <cellStyle name="1_Cap dien ha the - phan lap dat dot 3 2 5 5 6" xfId="1384"/>
    <cellStyle name="1_Cap dien ha the - phan lap dat dot 3 2 5 6" xfId="1385"/>
    <cellStyle name="1_Cap dien ha the - phan lap dat dot 3 2 5 6 2" xfId="1386"/>
    <cellStyle name="1_Cap dien ha the - phan lap dat dot 3 2 5 7" xfId="1387"/>
    <cellStyle name="1_Cap dien ha the - phan lap dat dot 3 2 5 7 2" xfId="1388"/>
    <cellStyle name="1_Cap dien ha the - phan lap dat dot 3 2 5 8" xfId="1389"/>
    <cellStyle name="1_Cap dien ha the - phan lap dat dot 3 2 5 8 2" xfId="1390"/>
    <cellStyle name="1_Cap dien ha the - phan lap dat dot 3 2 5 9" xfId="1391"/>
    <cellStyle name="1_Cap dien ha the - phan lap dat dot 3 2 5 9 2" xfId="1392"/>
    <cellStyle name="1_Cap dien ha the - phan lap dat dot 3 2 6" xfId="1393"/>
    <cellStyle name="1_Cap dien ha the - phan lap dat dot 3 2 6 10" xfId="1394"/>
    <cellStyle name="1_Cap dien ha the - phan lap dat dot 3 2 6 10 2" xfId="1395"/>
    <cellStyle name="1_Cap dien ha the - phan lap dat dot 3 2 6 11" xfId="1396"/>
    <cellStyle name="1_Cap dien ha the - phan lap dat dot 3 2 6 11 2" xfId="1397"/>
    <cellStyle name="1_Cap dien ha the - phan lap dat dot 3 2 6 12" xfId="1398"/>
    <cellStyle name="1_Cap dien ha the - phan lap dat dot 3 2 6 12 2" xfId="1399"/>
    <cellStyle name="1_Cap dien ha the - phan lap dat dot 3 2 6 13" xfId="1400"/>
    <cellStyle name="1_Cap dien ha the - phan lap dat dot 3 2 6 13 2" xfId="1401"/>
    <cellStyle name="1_Cap dien ha the - phan lap dat dot 3 2 6 14" xfId="1402"/>
    <cellStyle name="1_Cap dien ha the - phan lap dat dot 3 2 6 15" xfId="1403"/>
    <cellStyle name="1_Cap dien ha the - phan lap dat dot 3 2 6 2" xfId="1404"/>
    <cellStyle name="1_Cap dien ha the - phan lap dat dot 3 2 6 2 2" xfId="1405"/>
    <cellStyle name="1_Cap dien ha the - phan lap dat dot 3 2 6 2 2 2" xfId="1406"/>
    <cellStyle name="1_Cap dien ha the - phan lap dat dot 3 2 6 2 3" xfId="1407"/>
    <cellStyle name="1_Cap dien ha the - phan lap dat dot 3 2 6 2 3 2" xfId="1408"/>
    <cellStyle name="1_Cap dien ha the - phan lap dat dot 3 2 6 2 4" xfId="1409"/>
    <cellStyle name="1_Cap dien ha the - phan lap dat dot 3 2 6 2 4 2" xfId="1410"/>
    <cellStyle name="1_Cap dien ha the - phan lap dat dot 3 2 6 2 5" xfId="1411"/>
    <cellStyle name="1_Cap dien ha the - phan lap dat dot 3 2 6 2 6" xfId="1412"/>
    <cellStyle name="1_Cap dien ha the - phan lap dat dot 3 2 6 3" xfId="1413"/>
    <cellStyle name="1_Cap dien ha the - phan lap dat dot 3 2 6 3 2" xfId="1414"/>
    <cellStyle name="1_Cap dien ha the - phan lap dat dot 3 2 6 3 2 2" xfId="1415"/>
    <cellStyle name="1_Cap dien ha the - phan lap dat dot 3 2 6 3 3" xfId="1416"/>
    <cellStyle name="1_Cap dien ha the - phan lap dat dot 3 2 6 3 3 2" xfId="1417"/>
    <cellStyle name="1_Cap dien ha the - phan lap dat dot 3 2 6 3 4" xfId="1418"/>
    <cellStyle name="1_Cap dien ha the - phan lap dat dot 3 2 6 3 4 2" xfId="1419"/>
    <cellStyle name="1_Cap dien ha the - phan lap dat dot 3 2 6 3 5" xfId="1420"/>
    <cellStyle name="1_Cap dien ha the - phan lap dat dot 3 2 6 3 6" xfId="1421"/>
    <cellStyle name="1_Cap dien ha the - phan lap dat dot 3 2 6 4" xfId="1422"/>
    <cellStyle name="1_Cap dien ha the - phan lap dat dot 3 2 6 4 2" xfId="1423"/>
    <cellStyle name="1_Cap dien ha the - phan lap dat dot 3 2 6 4 2 2" xfId="1424"/>
    <cellStyle name="1_Cap dien ha the - phan lap dat dot 3 2 6 4 3" xfId="1425"/>
    <cellStyle name="1_Cap dien ha the - phan lap dat dot 3 2 6 4 3 2" xfId="1426"/>
    <cellStyle name="1_Cap dien ha the - phan lap dat dot 3 2 6 4 4" xfId="1427"/>
    <cellStyle name="1_Cap dien ha the - phan lap dat dot 3 2 6 4 4 2" xfId="1428"/>
    <cellStyle name="1_Cap dien ha the - phan lap dat dot 3 2 6 4 5" xfId="1429"/>
    <cellStyle name="1_Cap dien ha the - phan lap dat dot 3 2 6 4 6" xfId="1430"/>
    <cellStyle name="1_Cap dien ha the - phan lap dat dot 3 2 6 5" xfId="1431"/>
    <cellStyle name="1_Cap dien ha the - phan lap dat dot 3 2 6 5 2" xfId="1432"/>
    <cellStyle name="1_Cap dien ha the - phan lap dat dot 3 2 6 5 2 2" xfId="1433"/>
    <cellStyle name="1_Cap dien ha the - phan lap dat dot 3 2 6 5 3" xfId="1434"/>
    <cellStyle name="1_Cap dien ha the - phan lap dat dot 3 2 6 5 3 2" xfId="1435"/>
    <cellStyle name="1_Cap dien ha the - phan lap dat dot 3 2 6 5 4" xfId="1436"/>
    <cellStyle name="1_Cap dien ha the - phan lap dat dot 3 2 6 5 4 2" xfId="1437"/>
    <cellStyle name="1_Cap dien ha the - phan lap dat dot 3 2 6 5 5" xfId="1438"/>
    <cellStyle name="1_Cap dien ha the - phan lap dat dot 3 2 6 5 6" xfId="1439"/>
    <cellStyle name="1_Cap dien ha the - phan lap dat dot 3 2 6 6" xfId="1440"/>
    <cellStyle name="1_Cap dien ha the - phan lap dat dot 3 2 6 6 2" xfId="1441"/>
    <cellStyle name="1_Cap dien ha the - phan lap dat dot 3 2 6 7" xfId="1442"/>
    <cellStyle name="1_Cap dien ha the - phan lap dat dot 3 2 6 7 2" xfId="1443"/>
    <cellStyle name="1_Cap dien ha the - phan lap dat dot 3 2 6 8" xfId="1444"/>
    <cellStyle name="1_Cap dien ha the - phan lap dat dot 3 2 6 8 2" xfId="1445"/>
    <cellStyle name="1_Cap dien ha the - phan lap dat dot 3 2 6 9" xfId="1446"/>
    <cellStyle name="1_Cap dien ha the - phan lap dat dot 3 2 6 9 2" xfId="1447"/>
    <cellStyle name="1_Cap dien ha the - phan lap dat dot 3 2 7" xfId="1448"/>
    <cellStyle name="1_Cap dien ha the - phan lap dat dot 3 2 7 2" xfId="1449"/>
    <cellStyle name="1_Cap dien ha the - phan lap dat dot 3 2 7 2 2" xfId="1450"/>
    <cellStyle name="1_Cap dien ha the - phan lap dat dot 3 2 7 3" xfId="1451"/>
    <cellStyle name="1_Cap dien ha the - phan lap dat dot 3 2 7 3 2" xfId="1452"/>
    <cellStyle name="1_Cap dien ha the - phan lap dat dot 3 2 7 4" xfId="1453"/>
    <cellStyle name="1_Cap dien ha the - phan lap dat dot 3 2 7 4 2" xfId="1454"/>
    <cellStyle name="1_Cap dien ha the - phan lap dat dot 3 2 7 5" xfId="1455"/>
    <cellStyle name="1_Cap dien ha the - phan lap dat dot 3 2 7 6" xfId="1456"/>
    <cellStyle name="1_Cap dien ha the - phan lap dat dot 3 2 8" xfId="1457"/>
    <cellStyle name="1_Cap dien ha the - phan lap dat dot 3 2 8 2" xfId="1458"/>
    <cellStyle name="1_Cap dien ha the - phan lap dat dot 3 2 8 2 2" xfId="1459"/>
    <cellStyle name="1_Cap dien ha the - phan lap dat dot 3 2 8 3" xfId="1460"/>
    <cellStyle name="1_Cap dien ha the - phan lap dat dot 3 2 8 3 2" xfId="1461"/>
    <cellStyle name="1_Cap dien ha the - phan lap dat dot 3 2 8 4" xfId="1462"/>
    <cellStyle name="1_Cap dien ha the - phan lap dat dot 3 2 8 4 2" xfId="1463"/>
    <cellStyle name="1_Cap dien ha the - phan lap dat dot 3 2 8 5" xfId="1464"/>
    <cellStyle name="1_Cap dien ha the - phan lap dat dot 3 2 8 6" xfId="1465"/>
    <cellStyle name="1_Cap dien ha the - phan lap dat dot 3 2 9" xfId="1466"/>
    <cellStyle name="1_Cap dien ha the - phan lap dat dot 3 2 9 2" xfId="1467"/>
    <cellStyle name="1_Cap dien ha the - phan lap dat dot 3 3" xfId="1468"/>
    <cellStyle name="1_Cap dien ha the - phan lap dat dot 3 3 2" xfId="1469"/>
    <cellStyle name="1_Cap dien ha the - phan lap dat dot 3 4" xfId="1470"/>
    <cellStyle name="1_Cap dien ha the - phan lap dat dot 3 4 2" xfId="1471"/>
    <cellStyle name="1_Cap dien ha the - phan lap dat dot 3 5" xfId="1472"/>
    <cellStyle name="1_Cap dien ha the - phan lap dat dot 3_Gửi Tr.phong DT136 2016" xfId="1473"/>
    <cellStyle name="1_Cau Hoi 115" xfId="1474"/>
    <cellStyle name="1_Cau Hua Trai (TT 04)" xfId="1475"/>
    <cellStyle name="1_Cau Nam Tot(ngay 2-10-2006)" xfId="1476"/>
    <cellStyle name="1_Cau Thanh Ha 1" xfId="1477"/>
    <cellStyle name="1_Cau thuy dien Ban La (Cu Anh)" xfId="1478"/>
    <cellStyle name="1_Cau thuy dien Ban La (Cu Anh) 2" xfId="1479"/>
    <cellStyle name="1_Cau thuy dien Ban La (Cu Anh) 2_THÀNH NAM 2003 " xfId="1480"/>
    <cellStyle name="1_Cau thuy dien Ban La (Cu Anh) 3" xfId="1481"/>
    <cellStyle name="1_Cau thuy dien Ban La (Cu Anh) 4" xfId="1482"/>
    <cellStyle name="1_Cau thuy dien Ban La (Cu Anh) 5" xfId="1483"/>
    <cellStyle name="1_Cau thuy dien Ban La (Cu Anh)_1009030 TW chi vong II pan bo lua ra (update dan so-thuy loi phi 30-9-2010)(bac ninh-quang ngai)final chinh Da Nang" xfId="1484"/>
    <cellStyle name="1_Cau thuy dien Ban La (Cu Anh)_1009030 TW chi vong II pan bo lua ra (update dan so-thuy loi phi 30-9-2010)(bac ninh-quang ngai)final chinh Da Nang_CQ XAC DINH MAT BANG 2016 (Quảng Trị)" xfId="1485"/>
    <cellStyle name="1_Cau thuy dien Ban La (Cu Anh)_1009030 TW chi vong II pan bo lua ra (update dan so-thuy loi phi 30-9-2010)(bac ninh-quang ngai)final chinh Da Nang_CQ XAC DINH MAT BANG 2016 Thanh Hoa" xfId="1486"/>
    <cellStyle name="1_Cau thuy dien Ban La (Cu Anh)_108 - CBCC xa - nam 2015 - Kim dot 2" xfId="1487"/>
    <cellStyle name="1_Cau thuy dien Ban La (Cu Anh)_13. Tong hop thang 9" xfId="1488"/>
    <cellStyle name="1_Cau thuy dien Ban La (Cu Anh)_131114- Bieu giao du toan CTMTQG 2014 giao" xfId="1489"/>
    <cellStyle name="1_Cau thuy dien Ban La (Cu Anh)_160505 BIEU CHI NSDP TREN DAU DAN (BAO GÔM BSCMT)" xfId="1490"/>
    <cellStyle name="1_Cau thuy dien Ban La (Cu Anh)_160627 Dinh muc chi thuong xuyen 2017 -73% - 72-28 theo can doi cua TCT" xfId="1491"/>
    <cellStyle name="1_Cau thuy dien Ban La (Cu Anh)_160627 tinh dieu tiet cho 3 dp tiep thu bac kan, tiep thu Quang Nam 80-20; 72-28" xfId="1492"/>
    <cellStyle name="1_Cau thuy dien Ban La (Cu Anh)_5. Du toan dien chieu sang" xfId="1493"/>
    <cellStyle name="1_Cau thuy dien Ban La (Cu Anh)_7. BC đau nam HK moi ( 17-10)" xfId="1494"/>
    <cellStyle name="1_Cau thuy dien Ban La (Cu Anh)_A1" xfId="1495"/>
    <cellStyle name="1_Cau thuy dien Ban La (Cu Anh)_A1_1" xfId="1496"/>
    <cellStyle name="1_Cau thuy dien Ban La (Cu Anh)_A1_B8" xfId="1497"/>
    <cellStyle name="1_Cau thuy dien Ban La (Cu Anh)_A1_THÀNH NAM 2003 " xfId="1498"/>
    <cellStyle name="1_Cau thuy dien Ban La (Cu Anh)_A2" xfId="1499"/>
    <cellStyle name="1_Cau thuy dien Ban La (Cu Anh)_A3" xfId="1500"/>
    <cellStyle name="1_Cau thuy dien Ban La (Cu Anh)_A3 (2)" xfId="1501"/>
    <cellStyle name="1_Cau thuy dien Ban La (Cu Anh)_A3 T4-2013" xfId="1502"/>
    <cellStyle name="1_Cau thuy dien Ban La (Cu Anh)_A3 T4-2013_1" xfId="1503"/>
    <cellStyle name="1_Cau thuy dien Ban La (Cu Anh)_A3_1" xfId="1504"/>
    <cellStyle name="1_Cau thuy dien Ban La (Cu Anh)_A3_THÀNH NAM 2003 " xfId="1505"/>
    <cellStyle name="1_Cau thuy dien Ban La (Cu Anh)_A4" xfId="1506"/>
    <cellStyle name="1_Cau thuy dien Ban La (Cu Anh)_A4 T4-2013" xfId="1507"/>
    <cellStyle name="1_Cau thuy dien Ban La (Cu Anh)_A4 T4-2013_1" xfId="1508"/>
    <cellStyle name="1_Cau thuy dien Ban La (Cu Anh)_A5" xfId="1509"/>
    <cellStyle name="1_Cau thuy dien Ban La (Cu Anh)_A6" xfId="1510"/>
    <cellStyle name="1_Cau thuy dien Ban La (Cu Anh)_A6_1" xfId="1511"/>
    <cellStyle name="1_Cau thuy dien Ban La (Cu Anh)_A7" xfId="1512"/>
    <cellStyle name="1_Cau thuy dien Ban La (Cu Anh)_A7_1" xfId="1513"/>
    <cellStyle name="1_Cau thuy dien Ban La (Cu Anh)_A7_2" xfId="1514"/>
    <cellStyle name="1_Cau thuy dien Ban La (Cu Anh)_A7_A3" xfId="1515"/>
    <cellStyle name="1_Cau thuy dien Ban La (Cu Anh)_A7_A3 T4-2013" xfId="1516"/>
    <cellStyle name="1_Cau thuy dien Ban La (Cu Anh)_A7_A4 T4-2013" xfId="1517"/>
    <cellStyle name="1_Cau thuy dien Ban La (Cu Anh)_A7_A7" xfId="1518"/>
    <cellStyle name="1_Cau thuy dien Ban La (Cu Anh)_A7_B5" xfId="1519"/>
    <cellStyle name="1_Cau thuy dien Ban La (Cu Anh)_A7_B6" xfId="1520"/>
    <cellStyle name="1_Cau thuy dien Ban La (Cu Anh)_A7_B7" xfId="1521"/>
    <cellStyle name="1_Cau thuy dien Ban La (Cu Anh)_A7_Sheet1" xfId="1522"/>
    <cellStyle name="1_Cau thuy dien Ban La (Cu Anh)_B5" xfId="1523"/>
    <cellStyle name="1_Cau thuy dien Ban La (Cu Anh)_B5_1" xfId="1524"/>
    <cellStyle name="1_Cau thuy dien Ban La (Cu Anh)_B6" xfId="1525"/>
    <cellStyle name="1_Cau thuy dien Ban La (Cu Anh)_B6_1" xfId="1526"/>
    <cellStyle name="1_Cau thuy dien Ban La (Cu Anh)_B7" xfId="1527"/>
    <cellStyle name="1_Cau thuy dien Ban La (Cu Anh)_B7_1" xfId="1528"/>
    <cellStyle name="1_Cau thuy dien Ban La (Cu Anh)_B8" xfId="1529"/>
    <cellStyle name="1_Cau thuy dien Ban La (Cu Anh)_B8_B8" xfId="1530"/>
    <cellStyle name="1_Cau thuy dien Ban La (Cu Anh)_bao cao chi xdcb 6 thang dau nam" xfId="1531"/>
    <cellStyle name="1_Cau thuy dien Ban La (Cu Anh)_BIEU 2 ngay 11 10" xfId="1532"/>
    <cellStyle name="1_Cau thuy dien Ban La (Cu Anh)_Bieu moi lam" xfId="1533"/>
    <cellStyle name="1_Cau thuy dien Ban La (Cu Anh)_BIEU SO 2 NGAY 4 10" xfId="1534"/>
    <cellStyle name="1_Cau thuy dien Ban La (Cu Anh)_Book1" xfId="1535"/>
    <cellStyle name="1_Cau thuy dien Ban La (Cu Anh)_M 20" xfId="1536"/>
    <cellStyle name="1_Cau thuy dien Ban La (Cu Anh)_M 20 2" xfId="1537"/>
    <cellStyle name="1_Cau thuy dien Ban La (Cu Anh)_M 20_13. Tong hop thang 9" xfId="1538"/>
    <cellStyle name="1_Cau thuy dien Ban La (Cu Anh)_M 20_A1" xfId="1539"/>
    <cellStyle name="1_Cau thuy dien Ban La (Cu Anh)_M 20_A3" xfId="1540"/>
    <cellStyle name="1_Cau thuy dien Ban La (Cu Anh)_M 20_A3 T4-2013" xfId="1541"/>
    <cellStyle name="1_Cau thuy dien Ban La (Cu Anh)_M 20_A4" xfId="1542"/>
    <cellStyle name="1_Cau thuy dien Ban La (Cu Anh)_M 20_A4 T4-2013" xfId="1543"/>
    <cellStyle name="1_Cau thuy dien Ban La (Cu Anh)_M 20_A6" xfId="1544"/>
    <cellStyle name="1_Cau thuy dien Ban La (Cu Anh)_M 20_A7" xfId="1545"/>
    <cellStyle name="1_Cau thuy dien Ban La (Cu Anh)_M 20_A7_A3" xfId="1546"/>
    <cellStyle name="1_Cau thuy dien Ban La (Cu Anh)_M 20_A7_A3 T4-2013" xfId="1547"/>
    <cellStyle name="1_Cau thuy dien Ban La (Cu Anh)_M 20_A7_A4 T4-2013" xfId="1548"/>
    <cellStyle name="1_Cau thuy dien Ban La (Cu Anh)_M 20_A7_A7" xfId="1549"/>
    <cellStyle name="1_Cau thuy dien Ban La (Cu Anh)_M 20_A7_B5" xfId="1550"/>
    <cellStyle name="1_Cau thuy dien Ban La (Cu Anh)_M 20_A7_B6" xfId="1551"/>
    <cellStyle name="1_Cau thuy dien Ban La (Cu Anh)_M 20_A7_B7" xfId="1552"/>
    <cellStyle name="1_Cau thuy dien Ban La (Cu Anh)_M 20_A7_Sheet1" xfId="1553"/>
    <cellStyle name="1_Cau thuy dien Ban La (Cu Anh)_M 20_B5" xfId="1554"/>
    <cellStyle name="1_Cau thuy dien Ban La (Cu Anh)_M 20_B6" xfId="1555"/>
    <cellStyle name="1_Cau thuy dien Ban La (Cu Anh)_M 20_B7" xfId="1556"/>
    <cellStyle name="1_Cau thuy dien Ban La (Cu Anh)_M 20_B8" xfId="1557"/>
    <cellStyle name="1_Cau thuy dien Ban La (Cu Anh)_M 20_Sheet1" xfId="1558"/>
    <cellStyle name="1_Cau thuy dien Ban La (Cu Anh)_M 20_Thạch Hà- báo cáo kỳ  thang 4 năm 2013 (version 1)" xfId="1559"/>
    <cellStyle name="1_Cau thuy dien Ban La (Cu Anh)_M 20_THÀNH NAM 2003 " xfId="1560"/>
    <cellStyle name="1_Cau thuy dien Ban La (Cu Anh)_M 6" xfId="1561"/>
    <cellStyle name="1_Cau thuy dien Ban La (Cu Anh)_M 6 2" xfId="1562"/>
    <cellStyle name="1_Cau thuy dien Ban La (Cu Anh)_M 6_13. Tong hop thang 9" xfId="1563"/>
    <cellStyle name="1_Cau thuy dien Ban La (Cu Anh)_M 6_A1" xfId="1564"/>
    <cellStyle name="1_Cau thuy dien Ban La (Cu Anh)_M 6_A3" xfId="1565"/>
    <cellStyle name="1_Cau thuy dien Ban La (Cu Anh)_M 6_A3 T4-2013" xfId="1566"/>
    <cellStyle name="1_Cau thuy dien Ban La (Cu Anh)_M 6_A4" xfId="1567"/>
    <cellStyle name="1_Cau thuy dien Ban La (Cu Anh)_M 6_A4 T4-2013" xfId="1568"/>
    <cellStyle name="1_Cau thuy dien Ban La (Cu Anh)_M 6_A6" xfId="1569"/>
    <cellStyle name="1_Cau thuy dien Ban La (Cu Anh)_M 6_A7" xfId="1570"/>
    <cellStyle name="1_Cau thuy dien Ban La (Cu Anh)_M 6_A7_A3" xfId="1571"/>
    <cellStyle name="1_Cau thuy dien Ban La (Cu Anh)_M 6_A7_A3 T4-2013" xfId="1572"/>
    <cellStyle name="1_Cau thuy dien Ban La (Cu Anh)_M 6_A7_A4 T4-2013" xfId="1573"/>
    <cellStyle name="1_Cau thuy dien Ban La (Cu Anh)_M 6_A7_A7" xfId="1574"/>
    <cellStyle name="1_Cau thuy dien Ban La (Cu Anh)_M 6_A7_B5" xfId="1575"/>
    <cellStyle name="1_Cau thuy dien Ban La (Cu Anh)_M 6_A7_B6" xfId="1576"/>
    <cellStyle name="1_Cau thuy dien Ban La (Cu Anh)_M 6_A7_B7" xfId="1577"/>
    <cellStyle name="1_Cau thuy dien Ban La (Cu Anh)_M 6_A7_Sheet1" xfId="1578"/>
    <cellStyle name="1_Cau thuy dien Ban La (Cu Anh)_M 6_B5" xfId="1579"/>
    <cellStyle name="1_Cau thuy dien Ban La (Cu Anh)_M 6_B6" xfId="1580"/>
    <cellStyle name="1_Cau thuy dien Ban La (Cu Anh)_M 6_B7" xfId="1581"/>
    <cellStyle name="1_Cau thuy dien Ban La (Cu Anh)_M 6_B8" xfId="1582"/>
    <cellStyle name="1_Cau thuy dien Ban La (Cu Anh)_M 6_Sheet1" xfId="1583"/>
    <cellStyle name="1_Cau thuy dien Ban La (Cu Anh)_M 6_Thạch Hà- báo cáo kỳ  thang 4 năm 2013 (version 1)" xfId="1584"/>
    <cellStyle name="1_Cau thuy dien Ban La (Cu Anh)_M 6_THÀNH NAM 2003 " xfId="1585"/>
    <cellStyle name="1_Cau thuy dien Ban La (Cu Anh)_M 7" xfId="1586"/>
    <cellStyle name="1_Cau thuy dien Ban La (Cu Anh)_M 7 2" xfId="1587"/>
    <cellStyle name="1_Cau thuy dien Ban La (Cu Anh)_M 7_13. Tong hop thang 9" xfId="1588"/>
    <cellStyle name="1_Cau thuy dien Ban La (Cu Anh)_M 7_A1" xfId="1589"/>
    <cellStyle name="1_Cau thuy dien Ban La (Cu Anh)_M 7_A3" xfId="1590"/>
    <cellStyle name="1_Cau thuy dien Ban La (Cu Anh)_M 7_A3 T4-2013" xfId="1591"/>
    <cellStyle name="1_Cau thuy dien Ban La (Cu Anh)_M 7_A4" xfId="1592"/>
    <cellStyle name="1_Cau thuy dien Ban La (Cu Anh)_M 7_A4 T4-2013" xfId="1593"/>
    <cellStyle name="1_Cau thuy dien Ban La (Cu Anh)_M 7_A6" xfId="1594"/>
    <cellStyle name="1_Cau thuy dien Ban La (Cu Anh)_M 7_A7" xfId="1595"/>
    <cellStyle name="1_Cau thuy dien Ban La (Cu Anh)_M 7_A7_A3" xfId="1596"/>
    <cellStyle name="1_Cau thuy dien Ban La (Cu Anh)_M 7_A7_A3 T4-2013" xfId="1597"/>
    <cellStyle name="1_Cau thuy dien Ban La (Cu Anh)_M 7_A7_A4 T4-2013" xfId="1598"/>
    <cellStyle name="1_Cau thuy dien Ban La (Cu Anh)_M 7_A7_A7" xfId="1599"/>
    <cellStyle name="1_Cau thuy dien Ban La (Cu Anh)_M 7_A7_B5" xfId="1600"/>
    <cellStyle name="1_Cau thuy dien Ban La (Cu Anh)_M 7_A7_B6" xfId="1601"/>
    <cellStyle name="1_Cau thuy dien Ban La (Cu Anh)_M 7_A7_B7" xfId="1602"/>
    <cellStyle name="1_Cau thuy dien Ban La (Cu Anh)_M 7_A7_Sheet1" xfId="1603"/>
    <cellStyle name="1_Cau thuy dien Ban La (Cu Anh)_M 7_B5" xfId="1604"/>
    <cellStyle name="1_Cau thuy dien Ban La (Cu Anh)_M 7_B6" xfId="1605"/>
    <cellStyle name="1_Cau thuy dien Ban La (Cu Anh)_M 7_B7" xfId="1606"/>
    <cellStyle name="1_Cau thuy dien Ban La (Cu Anh)_M 7_B8" xfId="1607"/>
    <cellStyle name="1_Cau thuy dien Ban La (Cu Anh)_M 7_Sheet1" xfId="1608"/>
    <cellStyle name="1_Cau thuy dien Ban La (Cu Anh)_M 7_Thạch Hà- báo cáo kỳ  thang 4 năm 2013 (version 1)" xfId="1609"/>
    <cellStyle name="1_Cau thuy dien Ban La (Cu Anh)_M 7_THÀNH NAM 2003 " xfId="1610"/>
    <cellStyle name="1_Cau thuy dien Ban La (Cu Anh)_M TH" xfId="1611"/>
    <cellStyle name="1_Cau thuy dien Ban La (Cu Anh)_M TH 2" xfId="1612"/>
    <cellStyle name="1_Cau thuy dien Ban La (Cu Anh)_M TH_13. Tong hop thang 9" xfId="1613"/>
    <cellStyle name="1_Cau thuy dien Ban La (Cu Anh)_M TH_A1" xfId="1614"/>
    <cellStyle name="1_Cau thuy dien Ban La (Cu Anh)_M TH_A3" xfId="1615"/>
    <cellStyle name="1_Cau thuy dien Ban La (Cu Anh)_M TH_A3 T4-2013" xfId="1616"/>
    <cellStyle name="1_Cau thuy dien Ban La (Cu Anh)_M TH_A4" xfId="1617"/>
    <cellStyle name="1_Cau thuy dien Ban La (Cu Anh)_M TH_A4 T4-2013" xfId="1618"/>
    <cellStyle name="1_Cau thuy dien Ban La (Cu Anh)_M TH_A6" xfId="1619"/>
    <cellStyle name="1_Cau thuy dien Ban La (Cu Anh)_M TH_A7" xfId="1620"/>
    <cellStyle name="1_Cau thuy dien Ban La (Cu Anh)_M TH_A7_A3" xfId="1621"/>
    <cellStyle name="1_Cau thuy dien Ban La (Cu Anh)_M TH_A7_A3 T4-2013" xfId="1622"/>
    <cellStyle name="1_Cau thuy dien Ban La (Cu Anh)_M TH_A7_A4 T4-2013" xfId="1623"/>
    <cellStyle name="1_Cau thuy dien Ban La (Cu Anh)_M TH_A7_A7" xfId="1624"/>
    <cellStyle name="1_Cau thuy dien Ban La (Cu Anh)_M TH_A7_B5" xfId="1625"/>
    <cellStyle name="1_Cau thuy dien Ban La (Cu Anh)_M TH_A7_B6" xfId="1626"/>
    <cellStyle name="1_Cau thuy dien Ban La (Cu Anh)_M TH_A7_B7" xfId="1627"/>
    <cellStyle name="1_Cau thuy dien Ban La (Cu Anh)_M TH_A7_Sheet1" xfId="1628"/>
    <cellStyle name="1_Cau thuy dien Ban La (Cu Anh)_M TH_B5" xfId="1629"/>
    <cellStyle name="1_Cau thuy dien Ban La (Cu Anh)_M TH_B6" xfId="1630"/>
    <cellStyle name="1_Cau thuy dien Ban La (Cu Anh)_M TH_B7" xfId="1631"/>
    <cellStyle name="1_Cau thuy dien Ban La (Cu Anh)_M TH_B8" xfId="1632"/>
    <cellStyle name="1_Cau thuy dien Ban La (Cu Anh)_M TH_Sheet1" xfId="1633"/>
    <cellStyle name="1_Cau thuy dien Ban La (Cu Anh)_M TH_Thạch Hà- báo cáo kỳ  thang 4 năm 2013 (version 1)" xfId="1634"/>
    <cellStyle name="1_Cau thuy dien Ban La (Cu Anh)_M TH_THÀNH NAM 2003 " xfId="1635"/>
    <cellStyle name="1_Cau thuy dien Ban La (Cu Anh)_M3" xfId="1636"/>
    <cellStyle name="1_Cau thuy dien Ban La (Cu Anh)_M8" xfId="1637"/>
    <cellStyle name="1_Cau thuy dien Ban La (Cu Anh)_Phụ luc goi 5" xfId="1638"/>
    <cellStyle name="1_Cau thuy dien Ban La (Cu Anh)_Phụ luc goi 5 2" xfId="1639"/>
    <cellStyle name="1_Cau thuy dien Ban La (Cu Anh)_Phụ luc goi 5_TONG HOP QUYET TOAN THANH PHO 2013" xfId="1640"/>
    <cellStyle name="1_Cau thuy dien Ban La (Cu Anh)_Sheet1" xfId="1641"/>
    <cellStyle name="1_Cau thuy dien Ban La (Cu Anh)_Sheet1_1" xfId="1642"/>
    <cellStyle name="1_Cau thuy dien Ban La (Cu Anh)_Sheet1_B8" xfId="1643"/>
    <cellStyle name="1_Cau thuy dien Ban La (Cu Anh)_Sheet2" xfId="1644"/>
    <cellStyle name="1_Cau thuy dien Ban La (Cu Anh)_T1" xfId="1645"/>
    <cellStyle name="1_Cau thuy dien Ban La (Cu Anh)_T1 (2)" xfId="1646"/>
    <cellStyle name="1_Cau thuy dien Ban La (Cu Anh)_T1 (2)_A3" xfId="1647"/>
    <cellStyle name="1_Cau thuy dien Ban La (Cu Anh)_T1 (2)_A3 T4-2013" xfId="1648"/>
    <cellStyle name="1_Cau thuy dien Ban La (Cu Anh)_T1 (2)_A4 T4-2013" xfId="1649"/>
    <cellStyle name="1_Cau thuy dien Ban La (Cu Anh)_T1 (2)_A7" xfId="1650"/>
    <cellStyle name="1_Cau thuy dien Ban La (Cu Anh)_T1 (2)_A7_1" xfId="1651"/>
    <cellStyle name="1_Cau thuy dien Ban La (Cu Anh)_T1 (2)_B5" xfId="1652"/>
    <cellStyle name="1_Cau thuy dien Ban La (Cu Anh)_T1 (2)_B6" xfId="1653"/>
    <cellStyle name="1_Cau thuy dien Ban La (Cu Anh)_T1 (2)_B7" xfId="1654"/>
    <cellStyle name="1_Cau thuy dien Ban La (Cu Anh)_T1 (2)_Sheet1" xfId="1655"/>
    <cellStyle name="1_Cau thuy dien Ban La (Cu Anh)_T1 (2)_Thạch Hà- báo cáo kỳ  thang 4 năm 2013" xfId="1656"/>
    <cellStyle name="1_Cau thuy dien Ban La (Cu Anh)_T1 (2)_Thạch Hà- báo cáo kỳ  thang 4 năm 2013_1" xfId="1657"/>
    <cellStyle name="1_Cau thuy dien Ban La (Cu Anh)_T1_A3" xfId="1658"/>
    <cellStyle name="1_Cau thuy dien Ban La (Cu Anh)_T1_A3 T4-2013" xfId="1659"/>
    <cellStyle name="1_Cau thuy dien Ban La (Cu Anh)_T1_A4 T4-2013" xfId="1660"/>
    <cellStyle name="1_Cau thuy dien Ban La (Cu Anh)_T1_A7" xfId="1661"/>
    <cellStyle name="1_Cau thuy dien Ban La (Cu Anh)_T1_A7_1" xfId="1662"/>
    <cellStyle name="1_Cau thuy dien Ban La (Cu Anh)_T1_B5" xfId="1663"/>
    <cellStyle name="1_Cau thuy dien Ban La (Cu Anh)_T1_B6" xfId="1664"/>
    <cellStyle name="1_Cau thuy dien Ban La (Cu Anh)_T1_B7" xfId="1665"/>
    <cellStyle name="1_Cau thuy dien Ban La (Cu Anh)_T1_Sheet1" xfId="1666"/>
    <cellStyle name="1_Cau thuy dien Ban La (Cu Anh)_T1_Thạch Hà- báo cáo kỳ  thang 4 năm 2013" xfId="1667"/>
    <cellStyle name="1_Cau thuy dien Ban La (Cu Anh)_T1_Thạch Hà- báo cáo kỳ  thang 4 năm 2013_1" xfId="1668"/>
    <cellStyle name="1_Cau thuy dien Ban La (Cu Anh)_T-Bao cao chi 6 thang" xfId="1669"/>
    <cellStyle name="1_Cau thuy dien Ban La (Cu Anh)_Thạch Hà- báo cáo kỳ  thang 4 năm 2013" xfId="1670"/>
    <cellStyle name="1_Cau thuy dien Ban La (Cu Anh)_Thạch Hà- báo cáo kỳ  thang 4 năm 2013_1" xfId="1671"/>
    <cellStyle name="1_Cau thuy dien Ban La (Cu Anh)_Thạch Hà- Báo cáo tháng 4 năm 2013" xfId="1672"/>
    <cellStyle name="1_Cau thuy dien Ban La (Cu Anh)_TONG HOP QUYET TOAN THANH PHO 2013" xfId="1673"/>
    <cellStyle name="1_Cau thuy dien Ban La (Cu Anh)_Xl0000087" xfId="1674"/>
    <cellStyle name="1_CAU XOP XANG II(su­a)" xfId="1675"/>
    <cellStyle name="1_Chau Thon - Tan Xuan (KCS 8-12-06)" xfId="1676"/>
    <cellStyle name="1_Chi phi KS" xfId="1677"/>
    <cellStyle name="1_cong" xfId="1678"/>
    <cellStyle name="1_Cong trinh co y kien LD_Dang_NN_2011-Tay nguyen-9-10" xfId="1679"/>
    <cellStyle name="1_CQ XAC DINH MAT BANG 2016 (Quảng Trị)" xfId="1680"/>
    <cellStyle name="1_CQ XAC DINH MAT BANG 2016 Thanh Hoa" xfId="1681"/>
    <cellStyle name="1_cuong sua 9.10" xfId="1682"/>
    <cellStyle name="1_Dakt-Cau tinh Hua Phan" xfId="1683"/>
    <cellStyle name="1_DIEN" xfId="1684"/>
    <cellStyle name="1_Dieu phoi dat goi 1" xfId="1685"/>
    <cellStyle name="1_Dieu phoi dat goi 1_5. Du toan dien chieu sang" xfId="1686"/>
    <cellStyle name="1_Dieu phoi dat goi 2" xfId="1687"/>
    <cellStyle name="1_Dieu phoi dat goi 2_5. Du toan dien chieu sang" xfId="1688"/>
    <cellStyle name="1_Dinh muc thiet ke" xfId="1689"/>
    <cellStyle name="1_DON GIA GIAOTHAU TRU CHONG GIA QUANG DAI" xfId="1690"/>
    <cellStyle name="1_DONGIA" xfId="1691"/>
    <cellStyle name="1_DT 2010-Dong  Nai-V2" xfId="1692"/>
    <cellStyle name="1_DT 2015 (Gui chuyen quan)" xfId="1693"/>
    <cellStyle name="1_DT Kha thi ngay 11-2-06" xfId="1694"/>
    <cellStyle name="1_DT KS Cam LAc-10-05-07" xfId="1695"/>
    <cellStyle name="1_DT KT ngay 10-9-2005" xfId="1696"/>
    <cellStyle name="1_DT ngay 04-01-2006" xfId="1697"/>
    <cellStyle name="1_DT ngay 04-01-2006_5. Du toan dien chieu sang" xfId="1698"/>
    <cellStyle name="1_DT ngay 11-4-2006" xfId="1699"/>
    <cellStyle name="1_DT ngay 11-4-2006_5. Du toan dien chieu sang" xfId="1700"/>
    <cellStyle name="1_DT ngay 15-11-05" xfId="1701"/>
    <cellStyle name="1_DT R1 duyet" xfId="1702"/>
    <cellStyle name="1_DT theo DM24" xfId="1703"/>
    <cellStyle name="1_DT Yen Na - Yen Tinh Theo 51 bu may CT8" xfId="1704"/>
    <cellStyle name="1_Dtdchinh2397" xfId="1705"/>
    <cellStyle name="1_Dtdchinh2397 2" xfId="1706"/>
    <cellStyle name="1_Dtdchinh2397_Phụ luc goi 5" xfId="1707"/>
    <cellStyle name="1_Dtdchinh2397_TONG HOP QUYET TOAN THANH PHO 2013" xfId="1708"/>
    <cellStyle name="1_DTXL goi 11(20-9-05)" xfId="1709"/>
    <cellStyle name="1_du toan" xfId="1710"/>
    <cellStyle name="1_du toan (03-11-05)" xfId="1711"/>
    <cellStyle name="1_Du toan (12-05-2005) Tham dinh" xfId="1712"/>
    <cellStyle name="1_Du toan (12-05-2005) Tham dinh_5. Du toan dien chieu sang" xfId="1713"/>
    <cellStyle name="1_Du toan (23-05-2005) Tham dinh" xfId="1714"/>
    <cellStyle name="1_Du toan (23-05-2005) Tham dinh_5. Du toan dien chieu sang" xfId="1715"/>
    <cellStyle name="1_Du toan (5 - 04 - 2004)" xfId="1716"/>
    <cellStyle name="1_Du toan (5 - 04 - 2004)_5. Du toan dien chieu sang" xfId="1717"/>
    <cellStyle name="1_Du toan (6-3-2005)" xfId="1718"/>
    <cellStyle name="1_Du toan (Ban A)" xfId="1719"/>
    <cellStyle name="1_Du toan (Ban A)_5. Du toan dien chieu sang" xfId="1720"/>
    <cellStyle name="1_Du toan (ngay 13 - 07 - 2004)" xfId="1721"/>
    <cellStyle name="1_Du toan (ngay 13 - 07 - 2004)_5. Du toan dien chieu sang" xfId="1722"/>
    <cellStyle name="1_Du toan (ngay 25-9-06)" xfId="1723"/>
    <cellStyle name="1_Du toan 558 (Km17+508.12 - Km 22)" xfId="1724"/>
    <cellStyle name="1_Du toan 558 (Km17+508.12 - Km 22) 2" xfId="1725"/>
    <cellStyle name="1_Du toan 558 (Km17+508.12 - Km 22) 2_THÀNH NAM 2003 " xfId="1726"/>
    <cellStyle name="1_Du toan 558 (Km17+508.12 - Km 22) 3" xfId="1727"/>
    <cellStyle name="1_Du toan 558 (Km17+508.12 - Km 22) 4" xfId="1728"/>
    <cellStyle name="1_Du toan 558 (Km17+508.12 - Km 22) 5" xfId="1729"/>
    <cellStyle name="1_Du toan 558 (Km17+508.12 - Km 22)_1009030 TW chi vong II pan bo lua ra (update dan so-thuy loi phi 30-9-2010)(bac ninh-quang ngai)final chinh Da Nang" xfId="1730"/>
    <cellStyle name="1_Du toan 558 (Km17+508.12 - Km 22)_1009030 TW chi vong II pan bo lua ra (update dan so-thuy loi phi 30-9-2010)(bac ninh-quang ngai)final chinh Da Nang_CQ XAC DINH MAT BANG 2016 (Quảng Trị)" xfId="1731"/>
    <cellStyle name="1_Du toan 558 (Km17+508.12 - Km 22)_1009030 TW chi vong II pan bo lua ra (update dan so-thuy loi phi 30-9-2010)(bac ninh-quang ngai)final chinh Da Nang_CQ XAC DINH MAT BANG 2016 Thanh Hoa" xfId="1732"/>
    <cellStyle name="1_Du toan 558 (Km17+508.12 - Km 22)_108 - CBCC xa - nam 2015 - Kim dot 2" xfId="1733"/>
    <cellStyle name="1_Du toan 558 (Km17+508.12 - Km 22)_13. Tong hop thang 9" xfId="1734"/>
    <cellStyle name="1_Du toan 558 (Km17+508.12 - Km 22)_131114- Bieu giao du toan CTMTQG 2014 giao" xfId="1735"/>
    <cellStyle name="1_Du toan 558 (Km17+508.12 - Km 22)_160505 BIEU CHI NSDP TREN DAU DAN (BAO GÔM BSCMT)" xfId="1736"/>
    <cellStyle name="1_Du toan 558 (Km17+508.12 - Km 22)_160627 Dinh muc chi thuong xuyen 2017 -73% - 72-28 theo can doi cua TCT" xfId="1737"/>
    <cellStyle name="1_Du toan 558 (Km17+508.12 - Km 22)_160627 tinh dieu tiet cho 3 dp tiep thu bac kan, tiep thu Quang Nam 80-20; 72-28" xfId="1738"/>
    <cellStyle name="1_Du toan 558 (Km17+508.12 - Km 22)_5. Du toan dien chieu sang" xfId="1739"/>
    <cellStyle name="1_Du toan 558 (Km17+508.12 - Km 22)_7. BC đau nam HK moi ( 17-10)" xfId="1740"/>
    <cellStyle name="1_Du toan 558 (Km17+508.12 - Km 22)_A1" xfId="1741"/>
    <cellStyle name="1_Du toan 558 (Km17+508.12 - Km 22)_A1_1" xfId="1742"/>
    <cellStyle name="1_Du toan 558 (Km17+508.12 - Km 22)_A1_B8" xfId="1743"/>
    <cellStyle name="1_Du toan 558 (Km17+508.12 - Km 22)_A1_THÀNH NAM 2003 " xfId="1744"/>
    <cellStyle name="1_Du toan 558 (Km17+508.12 - Km 22)_A2" xfId="1745"/>
    <cellStyle name="1_Du toan 558 (Km17+508.12 - Km 22)_A3" xfId="1746"/>
    <cellStyle name="1_Du toan 558 (Km17+508.12 - Km 22)_A3 T4-2013" xfId="1747"/>
    <cellStyle name="1_Du toan 558 (Km17+508.12 - Km 22)_A3 T4-2013_1" xfId="1748"/>
    <cellStyle name="1_Du toan 558 (Km17+508.12 - Km 22)_A3_1" xfId="1749"/>
    <cellStyle name="1_Du toan 558 (Km17+508.12 - Km 22)_A3_THÀNH NAM 2003 " xfId="1750"/>
    <cellStyle name="1_Du toan 558 (Km17+508.12 - Km 22)_A4" xfId="1751"/>
    <cellStyle name="1_Du toan 558 (Km17+508.12 - Km 22)_A4 T4-2013" xfId="1752"/>
    <cellStyle name="1_Du toan 558 (Km17+508.12 - Km 22)_A4 T4-2013_1" xfId="1753"/>
    <cellStyle name="1_Du toan 558 (Km17+508.12 - Km 22)_A5" xfId="1754"/>
    <cellStyle name="1_Du toan 558 (Km17+508.12 - Km 22)_A6" xfId="1755"/>
    <cellStyle name="1_Du toan 558 (Km17+508.12 - Km 22)_A6_1" xfId="1756"/>
    <cellStyle name="1_Du toan 558 (Km17+508.12 - Km 22)_A7" xfId="1757"/>
    <cellStyle name="1_Du toan 558 (Km17+508.12 - Km 22)_A7_1" xfId="1758"/>
    <cellStyle name="1_Du toan 558 (Km17+508.12 - Km 22)_A7_2" xfId="1759"/>
    <cellStyle name="1_Du toan 558 (Km17+508.12 - Km 22)_B5" xfId="1760"/>
    <cellStyle name="1_Du toan 558 (Km17+508.12 - Km 22)_B5_1" xfId="1761"/>
    <cellStyle name="1_Du toan 558 (Km17+508.12 - Km 22)_B6" xfId="1762"/>
    <cellStyle name="1_Du toan 558 (Km17+508.12 - Km 22)_B6_1" xfId="1763"/>
    <cellStyle name="1_Du toan 558 (Km17+508.12 - Km 22)_B7" xfId="1764"/>
    <cellStyle name="1_Du toan 558 (Km17+508.12 - Km 22)_B7_1" xfId="1765"/>
    <cellStyle name="1_Du toan 558 (Km17+508.12 - Km 22)_B8" xfId="1766"/>
    <cellStyle name="1_Du toan 558 (Km17+508.12 - Km 22)_bao cao chi xdcb 6 thang dau nam" xfId="1767"/>
    <cellStyle name="1_Du toan 558 (Km17+508.12 - Km 22)_BIEU 2 ngay 11 10" xfId="1768"/>
    <cellStyle name="1_Du toan 558 (Km17+508.12 - Km 22)_Bieu moi lam" xfId="1769"/>
    <cellStyle name="1_Du toan 558 (Km17+508.12 - Km 22)_BIEU SO 2 NGAY 4 10" xfId="1770"/>
    <cellStyle name="1_Du toan 558 (Km17+508.12 - Km 22)_Book1" xfId="1771"/>
    <cellStyle name="1_Du toan 558 (Km17+508.12 - Km 22)_M 20" xfId="1772"/>
    <cellStyle name="1_Du toan 558 (Km17+508.12 - Km 22)_M 20 2" xfId="1773"/>
    <cellStyle name="1_Du toan 558 (Km17+508.12 - Km 22)_M 20_13. Tong hop thang 9" xfId="1774"/>
    <cellStyle name="1_Du toan 558 (Km17+508.12 - Km 22)_M 20_A1" xfId="1775"/>
    <cellStyle name="1_Du toan 558 (Km17+508.12 - Km 22)_M 20_A3" xfId="1776"/>
    <cellStyle name="1_Du toan 558 (Km17+508.12 - Km 22)_M 20_A4" xfId="1777"/>
    <cellStyle name="1_Du toan 558 (Km17+508.12 - Km 22)_M 20_A6" xfId="1778"/>
    <cellStyle name="1_Du toan 558 (Km17+508.12 - Km 22)_M 20_A7" xfId="1779"/>
    <cellStyle name="1_Du toan 558 (Km17+508.12 - Km 22)_M 20_A7_1" xfId="1780"/>
    <cellStyle name="1_Du toan 558 (Km17+508.12 - Km 22)_M 20_B5" xfId="1781"/>
    <cellStyle name="1_Du toan 558 (Km17+508.12 - Km 22)_M 20_B6" xfId="1782"/>
    <cellStyle name="1_Du toan 558 (Km17+508.12 - Km 22)_M 20_B7" xfId="1783"/>
    <cellStyle name="1_Du toan 558 (Km17+508.12 - Km 22)_M 20_B8" xfId="1784"/>
    <cellStyle name="1_Du toan 558 (Km17+508.12 - Km 22)_M 20_Sheet1" xfId="1785"/>
    <cellStyle name="1_Du toan 558 (Km17+508.12 - Km 22)_M 20_Thạch Hà- báo cáo kỳ  thang 4 năm 2013 (version 1)" xfId="1786"/>
    <cellStyle name="1_Du toan 558 (Km17+508.12 - Km 22)_M 20_THÀNH NAM 2003 " xfId="1787"/>
    <cellStyle name="1_Du toan 558 (Km17+508.12 - Km 22)_M 6" xfId="1788"/>
    <cellStyle name="1_Du toan 558 (Km17+508.12 - Km 22)_M 6 2" xfId="1789"/>
    <cellStyle name="1_Du toan 558 (Km17+508.12 - Km 22)_M 6_13. Tong hop thang 9" xfId="1790"/>
    <cellStyle name="1_Du toan 558 (Km17+508.12 - Km 22)_M 6_A1" xfId="1791"/>
    <cellStyle name="1_Du toan 558 (Km17+508.12 - Km 22)_M 6_A3" xfId="1792"/>
    <cellStyle name="1_Du toan 558 (Km17+508.12 - Km 22)_M 6_A4" xfId="1793"/>
    <cellStyle name="1_Du toan 558 (Km17+508.12 - Km 22)_M 6_A6" xfId="1794"/>
    <cellStyle name="1_Du toan 558 (Km17+508.12 - Km 22)_M 6_A7" xfId="1795"/>
    <cellStyle name="1_Du toan 558 (Km17+508.12 - Km 22)_M 6_A7_1" xfId="1796"/>
    <cellStyle name="1_Du toan 558 (Km17+508.12 - Km 22)_M 6_B5" xfId="1797"/>
    <cellStyle name="1_Du toan 558 (Km17+508.12 - Km 22)_M 6_B6" xfId="1798"/>
    <cellStyle name="1_Du toan 558 (Km17+508.12 - Km 22)_M 6_B7" xfId="1799"/>
    <cellStyle name="1_Du toan 558 (Km17+508.12 - Km 22)_M 6_B8" xfId="1800"/>
    <cellStyle name="1_Du toan 558 (Km17+508.12 - Km 22)_M 6_Sheet1" xfId="1801"/>
    <cellStyle name="1_Du toan 558 (Km17+508.12 - Km 22)_M 6_Thạch Hà- báo cáo kỳ  thang 4 năm 2013 (version 1)" xfId="1802"/>
    <cellStyle name="1_Du toan 558 (Km17+508.12 - Km 22)_M 6_THÀNH NAM 2003 " xfId="1803"/>
    <cellStyle name="1_Du toan 558 (Km17+508.12 - Km 22)_M 7" xfId="1804"/>
    <cellStyle name="1_Du toan 558 (Km17+508.12 - Km 22)_M 7 2" xfId="1805"/>
    <cellStyle name="1_Du toan 558 (Km17+508.12 - Km 22)_M 7_13. Tong hop thang 9" xfId="1806"/>
    <cellStyle name="1_Du toan 558 (Km17+508.12 - Km 22)_M 7_A1" xfId="1807"/>
    <cellStyle name="1_Du toan 558 (Km17+508.12 - Km 22)_M 7_A3" xfId="1808"/>
    <cellStyle name="1_Du toan 558 (Km17+508.12 - Km 22)_M 7_A4" xfId="1809"/>
    <cellStyle name="1_Du toan 558 (Km17+508.12 - Km 22)_M 7_A6" xfId="1810"/>
    <cellStyle name="1_Du toan 558 (Km17+508.12 - Km 22)_M 7_A7" xfId="1811"/>
    <cellStyle name="1_Du toan 558 (Km17+508.12 - Km 22)_M 7_A7_1" xfId="1812"/>
    <cellStyle name="1_Du toan 558 (Km17+508.12 - Km 22)_M 7_B5" xfId="1813"/>
    <cellStyle name="1_Du toan 558 (Km17+508.12 - Km 22)_M 7_B6" xfId="1814"/>
    <cellStyle name="1_Du toan 558 (Km17+508.12 - Km 22)_M 7_B7" xfId="1815"/>
    <cellStyle name="1_Du toan 558 (Km17+508.12 - Km 22)_M 7_B8" xfId="1816"/>
    <cellStyle name="1_Du toan 558 (Km17+508.12 - Km 22)_M 7_Sheet1" xfId="1817"/>
    <cellStyle name="1_Du toan 558 (Km17+508.12 - Km 22)_M 7_Thạch Hà- báo cáo kỳ  thang 4 năm 2013 (version 1)" xfId="1818"/>
    <cellStyle name="1_Du toan 558 (Km17+508.12 - Km 22)_M 7_THÀNH NAM 2003 " xfId="1819"/>
    <cellStyle name="1_Du toan 558 (Km17+508.12 - Km 22)_M TH" xfId="1820"/>
    <cellStyle name="1_Du toan 558 (Km17+508.12 - Km 22)_M TH 2" xfId="1821"/>
    <cellStyle name="1_Du toan 558 (Km17+508.12 - Km 22)_M TH_13. Tong hop thang 9" xfId="1822"/>
    <cellStyle name="1_Du toan 558 (Km17+508.12 - Km 22)_M TH_A1" xfId="1823"/>
    <cellStyle name="1_Du toan 558 (Km17+508.12 - Km 22)_M TH_A3" xfId="1824"/>
    <cellStyle name="1_Du toan 558 (Km17+508.12 - Km 22)_M TH_A4" xfId="1825"/>
    <cellStyle name="1_Du toan 558 (Km17+508.12 - Km 22)_M TH_A6" xfId="1826"/>
    <cellStyle name="1_Du toan 558 (Km17+508.12 - Km 22)_M TH_A7" xfId="1827"/>
    <cellStyle name="1_Du toan 558 (Km17+508.12 - Km 22)_M TH_A7_1" xfId="1828"/>
    <cellStyle name="1_Du toan 558 (Km17+508.12 - Km 22)_M TH_B5" xfId="1829"/>
    <cellStyle name="1_Du toan 558 (Km17+508.12 - Km 22)_M TH_B6" xfId="1830"/>
    <cellStyle name="1_Du toan 558 (Km17+508.12 - Km 22)_M TH_B7" xfId="1831"/>
    <cellStyle name="1_Du toan 558 (Km17+508.12 - Km 22)_M TH_B8" xfId="1832"/>
    <cellStyle name="1_Du toan 558 (Km17+508.12 - Km 22)_M TH_Sheet1" xfId="1833"/>
    <cellStyle name="1_Du toan 558 (Km17+508.12 - Km 22)_M TH_Thạch Hà- báo cáo kỳ  thang 4 năm 2013 (version 1)" xfId="1834"/>
    <cellStyle name="1_Du toan 558 (Km17+508.12 - Km 22)_M TH_THÀNH NAM 2003 " xfId="1835"/>
    <cellStyle name="1_Du toan 558 (Km17+508.12 - Km 22)_M3" xfId="1836"/>
    <cellStyle name="1_Du toan 558 (Km17+508.12 - Km 22)_M8" xfId="1837"/>
    <cellStyle name="1_Du toan 558 (Km17+508.12 - Km 22)_Phụ luc goi 5" xfId="1838"/>
    <cellStyle name="1_Du toan 558 (Km17+508.12 - Km 22)_Phụ luc goi 5 2" xfId="1839"/>
    <cellStyle name="1_Du toan 558 (Km17+508.12 - Km 22)_Phụ luc goi 5_TONG HOP QUYET TOAN THANH PHO 2013" xfId="1840"/>
    <cellStyle name="1_Du toan 558 (Km17+508.12 - Km 22)_Sheet1" xfId="1841"/>
    <cellStyle name="1_Du toan 558 (Km17+508.12 - Km 22)_Sheet1_1" xfId="1842"/>
    <cellStyle name="1_Du toan 558 (Km17+508.12 - Km 22)_Sheet1_B8" xfId="1843"/>
    <cellStyle name="1_Du toan 558 (Km17+508.12 - Km 22)_Sheet2" xfId="1844"/>
    <cellStyle name="1_Du toan 558 (Km17+508.12 - Km 22)_T1" xfId="1845"/>
    <cellStyle name="1_Du toan 558 (Km17+508.12 - Km 22)_T1 (2)" xfId="1846"/>
    <cellStyle name="1_Du toan 558 (Km17+508.12 - Km 22)_T1 (2)_Thạch Hà- báo cáo kỳ  thang 4 năm 2013" xfId="1847"/>
    <cellStyle name="1_Du toan 558 (Km17+508.12 - Km 22)_T1 (2)_Thạch Hà- báo cáo kỳ  thang 4 năm 2013_1" xfId="1848"/>
    <cellStyle name="1_Du toan 558 (Km17+508.12 - Km 22)_T1_Thạch Hà- báo cáo kỳ  thang 4 năm 2013" xfId="1849"/>
    <cellStyle name="1_Du toan 558 (Km17+508.12 - Km 22)_T1_Thạch Hà- báo cáo kỳ  thang 4 năm 2013_1" xfId="1850"/>
    <cellStyle name="1_Du toan 558 (Km17+508.12 - Km 22)_T-Bao cao chi 6 thang" xfId="1851"/>
    <cellStyle name="1_Du toan 558 (Km17+508.12 - Km 22)_Thạch Hà- báo cáo kỳ  thang 4 năm 2013" xfId="1852"/>
    <cellStyle name="1_Du toan 558 (Km17+508.12 - Km 22)_Thạch Hà- báo cáo kỳ  thang 4 năm 2013_1" xfId="1853"/>
    <cellStyle name="1_Du toan 558 (Km17+508.12 - Km 22)_Thạch Hà- Báo cáo tháng 4 năm 2013" xfId="1854"/>
    <cellStyle name="1_Du toan 558 (Km17+508.12 - Km 22)_TONG HOP QUYET TOAN THANH PHO 2013" xfId="1855"/>
    <cellStyle name="1_Du toan 558 (Km17+508.12 - Km 22)_Xl0000087" xfId="1856"/>
    <cellStyle name="1_Du toan bo sung (11-2004)" xfId="1857"/>
    <cellStyle name="1_Du toan Cang Vung Ang (Tham tra 3-11-06)" xfId="1858"/>
    <cellStyle name="1_Du toan Cang Vung Ang ngay 09-8-06 " xfId="1859"/>
    <cellStyle name="1_Du toan dieu chin theo don gia moi (1-2-2007)" xfId="1860"/>
    <cellStyle name="1_Du toan Goi 1" xfId="1861"/>
    <cellStyle name="1_Du toan Goi 1_5. Du toan dien chieu sang" xfId="1862"/>
    <cellStyle name="1_du toan goi 12" xfId="1863"/>
    <cellStyle name="1_Du toan Goi 2" xfId="1864"/>
    <cellStyle name="1_Du toan Goi 2_5. Du toan dien chieu sang" xfId="1865"/>
    <cellStyle name="1_Du toan Huong Lam - Ban Giang (ngay28-11-06)" xfId="1866"/>
    <cellStyle name="1_Du toan KT-TCsua theo TT 03 - YC 471" xfId="1867"/>
    <cellStyle name="1_Du toan KT-TCsua theo TT 03 - YC 471_5. Du toan dien chieu sang" xfId="1868"/>
    <cellStyle name="1_Du toan ngay (28-10-2005)" xfId="1869"/>
    <cellStyle name="1_Du toan ngay (28-10-2005)_5. Du toan dien chieu sang" xfId="1870"/>
    <cellStyle name="1_Du toan ngay 1-9-2004 (version 1)" xfId="1871"/>
    <cellStyle name="1_Du toan ngay 1-9-2004 (version 1)_5. Du toan dien chieu sang" xfId="1872"/>
    <cellStyle name="1_Du toan Phuong lam" xfId="1873"/>
    <cellStyle name="1_Du toan QL 27 (23-12-2005)" xfId="1874"/>
    <cellStyle name="1_Du toan QL 27 (23-12-2005)_5. Du toan dien chieu sang" xfId="1875"/>
    <cellStyle name="1_DuAnKT ngay 11-2-2006" xfId="1876"/>
    <cellStyle name="1_DuAnKT ngay 11-2-2006_5. Du toan dien chieu sang" xfId="1877"/>
    <cellStyle name="1_DUONGNOIVUNG-QTHANG-QLUU" xfId="1878"/>
    <cellStyle name="1_Dutoan xuatban" xfId="1879"/>
    <cellStyle name="1_Dutoan xuatbanlan2" xfId="1880"/>
    <cellStyle name="1_Dutoan(SGTL)" xfId="1881"/>
    <cellStyle name="1_Duyet DT-KTTC(GDI)QD so 790" xfId="1882"/>
    <cellStyle name="1_Estimate 4" xfId="1883"/>
    <cellStyle name="1_Estimate PY2" xfId="1884"/>
    <cellStyle name="1_G_I TCDBVN. BCQTC_U QUANG DAI.QL62.(11)" xfId="1885"/>
    <cellStyle name="1_Gia goi 1" xfId="1886"/>
    <cellStyle name="1_Gia_VL cau-JIBIC-Ha-tinh" xfId="1887"/>
    <cellStyle name="1_Gia_VL cau-JIBIC-Ha-tinh_5. Du toan dien chieu sang" xfId="1888"/>
    <cellStyle name="1_Gia_VLQL48_duyet " xfId="1889"/>
    <cellStyle name="1_Gia_VLQL48_duyet _131114- Bieu giao du toan CTMTQG 2014 giao" xfId="1890"/>
    <cellStyle name="1_Gia_VLQL48_duyet _5. Du toan dien chieu sang" xfId="1891"/>
    <cellStyle name="1_Gia_VLQL48_duyet _Phụ luc goi 5" xfId="1892"/>
    <cellStyle name="1_Gia_VLQL48_duyet _Phụ luc goi 5 2" xfId="1893"/>
    <cellStyle name="1_Gia_VLQL48_duyet _Phụ luc goi 5_TONG HOP QUYET TOAN THANH PHO 2013" xfId="1894"/>
    <cellStyle name="1_Giam DT2016 (ND108)" xfId="1895"/>
    <cellStyle name="1_goi 1" xfId="1896"/>
    <cellStyle name="1_Goi 1 (TT04)" xfId="1897"/>
    <cellStyle name="1_goi 1 duyet theo luong mo (an)" xfId="1898"/>
    <cellStyle name="1_Goi 1_1" xfId="1899"/>
    <cellStyle name="1_Goi 1_1_5. Du toan dien chieu sang" xfId="1900"/>
    <cellStyle name="1_Goi so 1" xfId="1901"/>
    <cellStyle name="1_Goi thau so 2 (20-6-2006)" xfId="1902"/>
    <cellStyle name="1_Goi02(25-05-2006)" xfId="1903"/>
    <cellStyle name="1_Goi02(25-05-2006)_5. Du toan dien chieu sang" xfId="1904"/>
    <cellStyle name="1_Goi1N206" xfId="1905"/>
    <cellStyle name="1_Goi1N206_5. Du toan dien chieu sang" xfId="1906"/>
    <cellStyle name="1_Goi2N206" xfId="1907"/>
    <cellStyle name="1_Goi2N206_5. Du toan dien chieu sang" xfId="1908"/>
    <cellStyle name="1_Goi4N216" xfId="1909"/>
    <cellStyle name="1_Goi4N216_5. Du toan dien chieu sang" xfId="1910"/>
    <cellStyle name="1_Goi5N216" xfId="1911"/>
    <cellStyle name="1_Goi5N216_5. Du toan dien chieu sang" xfId="1912"/>
    <cellStyle name="1_Gửi Tr.phong DT136 2016" xfId="1913"/>
    <cellStyle name="1_Hai Duong2010-PA294.700" xfId="1914"/>
    <cellStyle name="1_Hai Duong2010-V1-Dukienlai" xfId="1915"/>
    <cellStyle name="1_ho tro chi phi hoc tap" xfId="1916"/>
    <cellStyle name="1_Hoi Song" xfId="1917"/>
    <cellStyle name="1_HT-LO" xfId="1918"/>
    <cellStyle name="1_HT-LO_5. Du toan dien chieu sang" xfId="1919"/>
    <cellStyle name="1_HTLO-TKKT(15-2-08)" xfId="1920"/>
    <cellStyle name="1_KE HOACH KTXH 2015" xfId="1921"/>
    <cellStyle name="1_Kh ql62 (2010) 11-09" xfId="1922"/>
    <cellStyle name="1_Khoi luong" xfId="1923"/>
    <cellStyle name="1_Khoi luong doan 1" xfId="1924"/>
    <cellStyle name="1_Khoi luong doan 1_5. Du toan dien chieu sang" xfId="1925"/>
    <cellStyle name="1_Khoi luong doan 2" xfId="1926"/>
    <cellStyle name="1_Khoi luong goi 1-QL4D" xfId="1927"/>
    <cellStyle name="1_Khoi Luong Hoang Truong - Hoang Phu" xfId="1928"/>
    <cellStyle name="1_Khoi Luong Hoang Truong - Hoang Phu_5. Du toan dien chieu sang" xfId="1929"/>
    <cellStyle name="1_Khoi luong QL8B" xfId="1930"/>
    <cellStyle name="1_Khoi luong_5. Du toan dien chieu sang" xfId="1931"/>
    <cellStyle name="1_Khung 2012" xfId="1932"/>
    <cellStyle name="1_KL" xfId="1933"/>
    <cellStyle name="1_KL goi 1" xfId="1934"/>
    <cellStyle name="1_KL goi 1 2" xfId="1935"/>
    <cellStyle name="1_KL goi 1_TONG HOP QUYET TOAN THANH PHO 2013" xfId="1936"/>
    <cellStyle name="1_Kl6-6-05" xfId="1937"/>
    <cellStyle name="1_Kldoan3" xfId="1938"/>
    <cellStyle name="1_KLNMD" xfId="1939"/>
    <cellStyle name="1_Klnutgiao" xfId="1940"/>
    <cellStyle name="1_KLPA2s" xfId="1941"/>
    <cellStyle name="1_KlQdinhduyet" xfId="1942"/>
    <cellStyle name="1_KlQdinhduyet_131114- Bieu giao du toan CTMTQG 2014 giao" xfId="1943"/>
    <cellStyle name="1_KlQdinhduyet_5. Du toan dien chieu sang" xfId="1944"/>
    <cellStyle name="1_KlQdinhduyet_Phụ luc goi 5" xfId="1945"/>
    <cellStyle name="1_KlQdinhduyet_Phụ luc goi 5 2" xfId="1946"/>
    <cellStyle name="1_KlQdinhduyet_Phụ luc goi 5_TONG HOP QUYET TOAN THANH PHO 2013" xfId="1947"/>
    <cellStyle name="1_KlQL4goi5KCS" xfId="1948"/>
    <cellStyle name="1_Kltayth" xfId="1949"/>
    <cellStyle name="1_KltaythQDduyet" xfId="1950"/>
    <cellStyle name="1_Kluong4-2004" xfId="1951"/>
    <cellStyle name="1_Kluong4-2004_5. Du toan dien chieu sang" xfId="1952"/>
    <cellStyle name="1_Km198-Km 206(3-6-09)" xfId="1953"/>
    <cellStyle name="1_Km329-Km350 (7-6)" xfId="1954"/>
    <cellStyle name="1_Km4-Km8+800" xfId="1955"/>
    <cellStyle name="1_Km4-Km8+800 2" xfId="1956"/>
    <cellStyle name="1_Km4-Km8+800_TONG HOP QUYET TOAN THANH PHO 2013" xfId="1957"/>
    <cellStyle name="1_Long_Lien_Phuong_BVTC" xfId="1958"/>
    <cellStyle name="1_Luong A6" xfId="1959"/>
    <cellStyle name="1_M3" xfId="1960"/>
    <cellStyle name="1_M8" xfId="1961"/>
    <cellStyle name="1_maugiacotaluy" xfId="1962"/>
    <cellStyle name="1_My Thanh Son Thanh" xfId="1963"/>
    <cellStyle name="1_Nhom I" xfId="1964"/>
    <cellStyle name="1_Nhom I_5. Du toan dien chieu sang" xfId="1965"/>
    <cellStyle name="1_NHU CAU VA NGUON THUC HIEN CCTL CAP XA" xfId="1966"/>
    <cellStyle name="1_Phu luc cong dau kenh TP Ha Tinh - trinh UBND tinh" xfId="1967"/>
    <cellStyle name="1_Phụ lục trình thực hienj các chính sách" xfId="1968"/>
    <cellStyle name="1_PL bien phap cong trinh 22.9.2016" xfId="1969"/>
    <cellStyle name="1_plhd" xfId="1970"/>
    <cellStyle name="1_Project N.Du" xfId="1971"/>
    <cellStyle name="1_Project N.Du.dien" xfId="1972"/>
    <cellStyle name="1_Project N.Du_5. Du toan dien chieu sang" xfId="1973"/>
    <cellStyle name="1_Project QL4" xfId="1974"/>
    <cellStyle name="1_Project QL4 goi 7" xfId="1975"/>
    <cellStyle name="1_Project QL4 goi 7_5. Du toan dien chieu sang" xfId="1976"/>
    <cellStyle name="1_Project QL4 goi5" xfId="1977"/>
    <cellStyle name="1_Project QL4 goi8" xfId="1978"/>
    <cellStyle name="1_QL1A-SUA2005" xfId="1979"/>
    <cellStyle name="1_QL1A-SUA2005_5. Du toan dien chieu sang" xfId="1980"/>
    <cellStyle name="1_Quỹ lương Giao dục 1.1.2015" xfId="1981"/>
    <cellStyle name="1_QUY LUONG GIAO DUC 2017 (CHUYEN PHONG)" xfId="1982"/>
    <cellStyle name="1_ra soat phan cap 1 (cuoi in ra)" xfId="1983"/>
    <cellStyle name="1_Sheet1" xfId="1984"/>
    <cellStyle name="1_Sheet1 2" xfId="1985"/>
    <cellStyle name="1_Sheet1_B8" xfId="1986"/>
    <cellStyle name="1_Sheet2" xfId="1987"/>
    <cellStyle name="1_SuoiTon" xfId="1988"/>
    <cellStyle name="1_SuoiTon_5. Du toan dien chieu sang" xfId="1989"/>
    <cellStyle name="1_t" xfId="1990"/>
    <cellStyle name="1_T1" xfId="1991"/>
    <cellStyle name="1_T1 (2)" xfId="1992"/>
    <cellStyle name="1_T1 (2)_Thạch Hà- báo cáo kỳ  thang 4 năm 2013" xfId="1993"/>
    <cellStyle name="1_T1 (2)_Thạch Hà- báo cáo kỳ  thang 4 năm 2013_1" xfId="1994"/>
    <cellStyle name="1_T1_Thạch Hà- báo cáo kỳ  thang 4 năm 2013" xfId="1995"/>
    <cellStyle name="1_T1_Thạch Hà- báo cáo kỳ  thang 4 năm 2013_1" xfId="1996"/>
    <cellStyle name="1_Tay THoa" xfId="1997"/>
    <cellStyle name="1_Tay THoa_5. Du toan dien chieu sang" xfId="1998"/>
    <cellStyle name="1_TDT 3 xa VA chinh thuc" xfId="1999"/>
    <cellStyle name="1_TDT VINH - DUYET (CAU+DUONG)" xfId="2000"/>
    <cellStyle name="1_TH BHXH 2015" xfId="2001"/>
    <cellStyle name="1_TH Nguon NTM 2014" xfId="2002"/>
    <cellStyle name="1_TH Nguon NTM 2015" xfId="2003"/>
    <cellStyle name="1_Thạch Hà- báo cáo kỳ  thang 4 năm 2013" xfId="2004"/>
    <cellStyle name="1_Thạch Hà- báo cáo kỳ  thang 4 năm 2013_1" xfId="2005"/>
    <cellStyle name="1_Thạch Hà- Báo cáo tháng 4 năm 2013" xfId="2006"/>
    <cellStyle name="1_Tham tra (8-11)1" xfId="2007"/>
    <cellStyle name="1_Thành phố-Nhu cau CCTL 2016" xfId="2008"/>
    <cellStyle name="1_THKLsua_cuoi" xfId="2009"/>
    <cellStyle name="1_THU NS den 21.12.2014" xfId="2010"/>
    <cellStyle name="1_Tinh KLHC goi 1" xfId="2011"/>
    <cellStyle name="1_TLP 2016 sửa lại gui STC 21.9.2016" xfId="2012"/>
    <cellStyle name="1_tmthiet ke" xfId="2013"/>
    <cellStyle name="1_tmthiet ke1" xfId="2014"/>
    <cellStyle name="1_TN - Ho tro khac 2011" xfId="2015"/>
    <cellStyle name="1_Tong hop DT dieu chinh duong 38-95" xfId="2016"/>
    <cellStyle name="1_Tong hop khoi luong duong 557 (30-5-2006)" xfId="2017"/>
    <cellStyle name="1_tong hop kl nen mat" xfId="2018"/>
    <cellStyle name="1_Tong muc dau tu" xfId="2019"/>
    <cellStyle name="1_Tong muc KT 20-11 Tan Huong Tuyen2" xfId="2020"/>
    <cellStyle name="1_TRUNG PMU 5" xfId="2021"/>
    <cellStyle name="1_TT C1 QL7-ql482" xfId="2022"/>
    <cellStyle name="1_Tuyen (20-6-11 PA 2)" xfId="2023"/>
    <cellStyle name="1_Tuyen (21-7-11)-doan 1" xfId="2024"/>
    <cellStyle name="1_Tuyen so 1-Km0+00 - Km0+852.56" xfId="2025"/>
    <cellStyle name="1_Tuyen so 1-Km0+00 - Km0+852.56_5. Du toan dien chieu sang" xfId="2026"/>
    <cellStyle name="1_TUYHOAE" xfId="2027"/>
    <cellStyle name="1_TV sua ngay 02-08-06" xfId="2028"/>
    <cellStyle name="1_VatLieu 3 cau -NA" xfId="2029"/>
    <cellStyle name="1_VatLieu 3 cau -NA_5. Du toan dien chieu sang" xfId="2030"/>
    <cellStyle name="1_Vinh Phuc2010-V1" xfId="2031"/>
    <cellStyle name="1_Yen Na - Yen Tinh  du an 30 -10-2006- Theo 51 bu may" xfId="2032"/>
    <cellStyle name="1_Yen Na - Yen Tinh Theo 51 bu may Ghep" xfId="2033"/>
    <cellStyle name="1_Yen Na - Yen Tinh Theo 51 -TV NA Ghep" xfId="2034"/>
    <cellStyle name="1_Yen Na-Yen Tinh 07" xfId="2035"/>
    <cellStyle name="1_ÿÿÿÿÿ" xfId="2036"/>
    <cellStyle name="1_ÿÿÿÿÿ_1" xfId="2037"/>
    <cellStyle name="1_ÿÿÿÿÿ_1_5. Du toan dien chieu sang" xfId="2038"/>
    <cellStyle name="1_ÿÿÿÿÿ_13. Tong hop thang 9" xfId="2039"/>
    <cellStyle name="1_ÿÿÿÿÿ_A1" xfId="2040"/>
    <cellStyle name="1_ÿÿÿÿÿ_A2" xfId="2041"/>
    <cellStyle name="1_ÿÿÿÿÿ_A3" xfId="2042"/>
    <cellStyle name="1_ÿÿÿÿÿ_A5" xfId="2043"/>
    <cellStyle name="1_ÿÿÿÿÿ_A7" xfId="2044"/>
    <cellStyle name="1_ÿÿÿÿÿ_B5" xfId="2045"/>
    <cellStyle name="1_ÿÿÿÿÿ_B6" xfId="2046"/>
    <cellStyle name="1_ÿÿÿÿÿ_B7" xfId="2047"/>
    <cellStyle name="1_ÿÿÿÿÿ_Bao cao thang G1" xfId="2048"/>
    <cellStyle name="1_ÿÿÿÿÿ_Bao cao thang G1 2" xfId="2049"/>
    <cellStyle name="1_ÿÿÿÿÿ_Bieu tong hop nhu cau ung 2011 da chon loc -Mien nui" xfId="2050"/>
    <cellStyle name="1_ÿÿÿÿÿ_Book1" xfId="2051"/>
    <cellStyle name="1_ÿÿÿÿÿ_Book1 2" xfId="2052"/>
    <cellStyle name="1_ÿÿÿÿÿ_Book1_Phụ luc goi 5" xfId="2053"/>
    <cellStyle name="1_ÿÿÿÿÿ_DON GIA GIAOTHAU TRU CHONG GIA QUANG DAI" xfId="2054"/>
    <cellStyle name="1_ÿÿÿÿÿ_Don gia Goi thau so 1 (872)" xfId="2055"/>
    <cellStyle name="1_ÿÿÿÿÿ_Don gia Goi thau so 1 (872) 2" xfId="2056"/>
    <cellStyle name="1_ÿÿÿÿÿ_DTduong-goi1" xfId="2057"/>
    <cellStyle name="1_ÿÿÿÿÿ_DTduong-goi1 2" xfId="2058"/>
    <cellStyle name="1_ÿÿÿÿÿ_dutoanLCSP04-km0-5-goi1 (Ban 5 sua 24-8)" xfId="2059"/>
    <cellStyle name="1_ÿÿÿÿÿ_G_I TCDBVN. BCQTC_U QUANG DAI.QL62.(11)" xfId="2060"/>
    <cellStyle name="1_ÿÿÿÿÿ_Kh ql62 (2010) 11-09" xfId="2061"/>
    <cellStyle name="1_ÿÿÿÿÿ_Khung 2012" xfId="2062"/>
    <cellStyle name="1_ÿÿÿÿÿ_M3" xfId="2063"/>
    <cellStyle name="1_ÿÿÿÿÿ_M8" xfId="2064"/>
    <cellStyle name="1_ÿÿÿÿÿ_Sheet1" xfId="2065"/>
    <cellStyle name="1_ÿÿÿÿÿ_Sheet1_B8" xfId="2066"/>
    <cellStyle name="1_ÿÿÿÿÿ_Sheet2" xfId="2067"/>
    <cellStyle name="1_ÿÿÿÿÿ_T1" xfId="2068"/>
    <cellStyle name="1_ÿÿÿÿÿ_T1 (2)" xfId="2069"/>
    <cellStyle name="1_ÿÿÿÿÿ_T1 (2)_Thạch Hà- báo cáo kỳ  thang 4 năm 2013" xfId="2070"/>
    <cellStyle name="1_ÿÿÿÿÿ_T1 (2)_Thạch Hà- báo cáo kỳ  thang 4 năm 2013_1" xfId="2071"/>
    <cellStyle name="1_ÿÿÿÿÿ_T1_Thạch Hà- báo cáo kỳ  thang 4 năm 2013" xfId="2072"/>
    <cellStyle name="1_ÿÿÿÿÿ_T1_Thạch Hà- báo cáo kỳ  thang 4 năm 2013_1" xfId="2073"/>
    <cellStyle name="1_ÿÿÿÿÿ_Thạch Hà- báo cáo kỳ  thang 4 năm 2013" xfId="2074"/>
    <cellStyle name="1_ÿÿÿÿÿ_Thạch Hà- báo cáo kỳ  thang 4 năm 2013_1" xfId="2075"/>
    <cellStyle name="1_ÿÿÿÿÿ_Thạch Hà- Báo cáo tháng 4 năm 2013" xfId="2076"/>
    <cellStyle name="1_ÿÿÿÿÿ_Tinh KLHC goi 1" xfId="2077"/>
    <cellStyle name="1_ÿÿÿÿÿ_Tinh KLHC goi 1 2" xfId="2078"/>
    <cellStyle name="1_ÿÿÿÿÿ_Tong hop DT dieu chinh duong 38-95" xfId="2079"/>
    <cellStyle name="1_ÿÿÿÿÿ_Tong hop DT dieu chinh duong 38-95 2" xfId="2080"/>
    <cellStyle name="_x0001_1¼„½(" xfId="2081"/>
    <cellStyle name="_x0001_1¼½(" xfId="2082"/>
    <cellStyle name="12" xfId="2083"/>
    <cellStyle name="12.75" xfId="2084"/>
    <cellStyle name="123" xfId="2085"/>
    <cellStyle name="123w" xfId="2086"/>
    <cellStyle name="15" xfId="2087"/>
    <cellStyle name="18" xfId="2088"/>
    <cellStyle name="18.1" xfId="2089"/>
    <cellStyle name="¹éºÐÀ²_      " xfId="2090"/>
    <cellStyle name="2" xfId="2091"/>
    <cellStyle name="2_0D5B6000" xfId="2092"/>
    <cellStyle name="2_13. Tong hop thang 9" xfId="2093"/>
    <cellStyle name="2_6.Bang_luong_moi_XDCB" xfId="2094"/>
    <cellStyle name="2_7 noi 48 goi C5 9 vi na" xfId="2095"/>
    <cellStyle name="2_A che do KS +chi BQL" xfId="2096"/>
    <cellStyle name="2_A1" xfId="2097"/>
    <cellStyle name="2_A2" xfId="2098"/>
    <cellStyle name="2_A3" xfId="2099"/>
    <cellStyle name="2_A5" xfId="2100"/>
    <cellStyle name="2_A7" xfId="2101"/>
    <cellStyle name="2_B5" xfId="2102"/>
    <cellStyle name="2_B6" xfId="2103"/>
    <cellStyle name="2_B7" xfId="2104"/>
    <cellStyle name="2_BANG CAM COC GPMB 8km" xfId="2105"/>
    <cellStyle name="2_BANG CAM COC GPMB 8km_5. Du toan dien chieu sang" xfId="2106"/>
    <cellStyle name="2_Bang tong hop khoi luong" xfId="2107"/>
    <cellStyle name="2_BC thang" xfId="2108"/>
    <cellStyle name="2_BC thang 2" xfId="2109"/>
    <cellStyle name="2_BC thang_TONG HOP QUYET TOAN THANH PHO 2013" xfId="2110"/>
    <cellStyle name="2_Book1" xfId="2111"/>
    <cellStyle name="2_Book1_02-07 Tuyen chinh" xfId="2112"/>
    <cellStyle name="2_Book1_02-07Tuyen Nhanh" xfId="2113"/>
    <cellStyle name="2_Book1_1" xfId="2114"/>
    <cellStyle name="2_Book1_1_131114- Bieu giao du toan CTMTQG 2014 giao" xfId="2115"/>
    <cellStyle name="2_Book1_1_5. Du toan dien chieu sang" xfId="2116"/>
    <cellStyle name="2_Book1_1_Phụ luc goi 5" xfId="2117"/>
    <cellStyle name="2_Book1_1_Phụ luc goi 5 2" xfId="2118"/>
    <cellStyle name="2_Book1_1_Phụ luc goi 5_TONG HOP QUYET TOAN THANH PHO 2013" xfId="2119"/>
    <cellStyle name="2_Book1_Ban chuyen trach 29 (dieu chinh)" xfId="2120"/>
    <cellStyle name="2_Book1_Ban chuyen trach 29 (dieu chinh)_BHYT nguoi ngheo" xfId="2121"/>
    <cellStyle name="2_Book1_Ban chuyen trach 29 (dieu chinh)_DT 2015 (chinh thuc)" xfId="2122"/>
    <cellStyle name="2_Book1_ban chuyen trach 29 bo sung cho huyen ( DC theo QDUBND tinh theo doi)" xfId="2123"/>
    <cellStyle name="2_Book1_ban chuyen trach 29 bo sung cho huyen ( DC theo QDUBND tinh theo doi)_BHYT nguoi ngheo" xfId="2124"/>
    <cellStyle name="2_Book1_ban chuyen trach 29 bo sung cho huyen ( DC theo QDUBND tinh theo doi)_DT 2015 (chinh thuc)" xfId="2125"/>
    <cellStyle name="2_Book1_Bang noi suy KL dao dat da" xfId="2126"/>
    <cellStyle name="2_Book1_BC thang" xfId="2127"/>
    <cellStyle name="2_Book1_bo sung du toan  hong linh" xfId="2128"/>
    <cellStyle name="2_Book1_Book1" xfId="2129"/>
    <cellStyle name="2_Book1_Book1_5. Du toan dien chieu sang" xfId="2130"/>
    <cellStyle name="2_Book1_Cau Hoa Son Km 1+441.06 (14-12-2006)" xfId="2131"/>
    <cellStyle name="2_Book1_Cau Hoa Son Km 1+441.06 (22-10-2006)" xfId="2132"/>
    <cellStyle name="2_Book1_Cau Hoa Son Km 1+441.06 (24-10-2006)" xfId="2133"/>
    <cellStyle name="2_Book1_Cau Nam Tot(ngay 2-10-2006)" xfId="2134"/>
    <cellStyle name="2_Book1_CAU XOP XANG II(su­a)" xfId="2135"/>
    <cellStyle name="2_Book1_CAU XOP XANG II(su­a)_5. Du toan dien chieu sang" xfId="2136"/>
    <cellStyle name="2_Book1_Dieu phoi dat goi 1" xfId="2137"/>
    <cellStyle name="2_Book1_Dieu phoi dat goi 2" xfId="2138"/>
    <cellStyle name="2_Book1_DT 27-9-2006 nop SKH" xfId="2139"/>
    <cellStyle name="2_Book1_DT Kha thi ngay 11-2-06" xfId="2140"/>
    <cellStyle name="2_Book1_DT Kha thi ngay 11-2-06_5. Du toan dien chieu sang" xfId="2141"/>
    <cellStyle name="2_Book1_DT ngay 04-01-2006" xfId="2142"/>
    <cellStyle name="2_Book1_DT ngay 11-4-2006" xfId="2143"/>
    <cellStyle name="2_Book1_DT ngay 15-11-05" xfId="2144"/>
    <cellStyle name="2_Book1_DT ngay 15-11-05_5. Du toan dien chieu sang" xfId="2145"/>
    <cellStyle name="2_Book1_DT theo DM24" xfId="2146"/>
    <cellStyle name="2_Book1_DT Yen Na - Yen Tinh Theo 51 bu may CT8" xfId="2147"/>
    <cellStyle name="2_Book1_Du toan KT-TCsua theo TT 03 - YC 471" xfId="2148"/>
    <cellStyle name="2_Book1_Du toan nam 2014 (chinh thuc)" xfId="2149"/>
    <cellStyle name="2_Book1_Du toan nam 2014 (chinh thuc)_BHYT nguoi ngheo" xfId="2150"/>
    <cellStyle name="2_Book1_Du toan nam 2014 (chinh thuc)_DT 2015 (chinh thuc)" xfId="2151"/>
    <cellStyle name="2_Book1_Du toan Phuong lam" xfId="2152"/>
    <cellStyle name="2_Book1_Du toan Phuong lam_5. Du toan dien chieu sang" xfId="2153"/>
    <cellStyle name="2_Book1_Du toan QL 27 (23-12-2005)" xfId="2154"/>
    <cellStyle name="2_Book1_DuAnKT ngay 11-2-2006" xfId="2155"/>
    <cellStyle name="2_Book1_Goi 1" xfId="2156"/>
    <cellStyle name="2_Book1_Goi thau so 2 (20-6-2006)" xfId="2157"/>
    <cellStyle name="2_Book1_Goi thau so 2 (20-6-2006)_5. Du toan dien chieu sang" xfId="2158"/>
    <cellStyle name="2_Book1_Goi02(25-05-2006)" xfId="2159"/>
    <cellStyle name="2_Book1_K C N - HUNG DONG L.NHUA" xfId="2160"/>
    <cellStyle name="2_Book1_K C N - HUNG DONG L.NHUA_5. Du toan dien chieu sang" xfId="2161"/>
    <cellStyle name="2_Book1_Khoi Luong Hoang Truong - Hoang Phu" xfId="2162"/>
    <cellStyle name="2_Book1_Khoi Luong Hoang Truong - Hoang Phu_5. Du toan dien chieu sang" xfId="2163"/>
    <cellStyle name="2_Book1_KLdao chuan" xfId="2164"/>
    <cellStyle name="2_Book1_KLdao chuan 2" xfId="2165"/>
    <cellStyle name="2_Book1_KLdao chuan_TONG HOP QUYET TOAN THANH PHO 2013" xfId="2166"/>
    <cellStyle name="2_Book1_Muong TL" xfId="2167"/>
    <cellStyle name="2_Book1_Sua -  Nam Cam 07" xfId="2168"/>
    <cellStyle name="2_Book1_T4-nhanh1(17-6)" xfId="2169"/>
    <cellStyle name="2_Book1_TH BHXH 2015" xfId="2170"/>
    <cellStyle name="2_Book1_TH chenh lech Quy Luong 2014 (Phuc)" xfId="2171"/>
    <cellStyle name="2_Book1_TH chenh lech Quy Luong 2014 (Phuc)_BHYT nguoi ngheo" xfId="2172"/>
    <cellStyle name="2_Book1_TH chenh lech Quy Luong 2014 (Phuc)_DT 2015 (chinh thuc)" xfId="2173"/>
    <cellStyle name="2_Book1_THU NS den 21.12.2014" xfId="2174"/>
    <cellStyle name="2_Book1_Tong muc KT 20-11 Tan Huong Tuyen2" xfId="2175"/>
    <cellStyle name="2_Book1_Tuyen so 1-Km0+00 - Km0+852.56" xfId="2176"/>
    <cellStyle name="2_Book1_TV sua ngay 02-08-06" xfId="2177"/>
    <cellStyle name="2_Book1_Xl0000087" xfId="2178"/>
    <cellStyle name="2_Book1_xop nhi Gia Q4( 7-3-07)" xfId="2179"/>
    <cellStyle name="2_Book1_Yen Na-Yen Tinh 07" xfId="2180"/>
    <cellStyle name="2_Book1_Yen Na-Yen tinh 11" xfId="2181"/>
    <cellStyle name="2_Book1_ÿÿÿÿÿ" xfId="2182"/>
    <cellStyle name="2_C" xfId="2183"/>
    <cellStyle name="2_Cao Son - DTTKchinh TT 03, 04" xfId="2184"/>
    <cellStyle name="2_Cau Hoi 115" xfId="2185"/>
    <cellStyle name="2_Cau Hua Trai (TT 04)" xfId="2186"/>
    <cellStyle name="2_Cau Nam Tot(ngay 2-10-2006)" xfId="2187"/>
    <cellStyle name="2_Cau Thanh Ha 1" xfId="2188"/>
    <cellStyle name="2_Cau thuy dien Ban La (Cu Anh)" xfId="2189"/>
    <cellStyle name="2_Cau thuy dien Ban La (Cu Anh) 2" xfId="2190"/>
    <cellStyle name="2_Cau thuy dien Ban La (Cu Anh) 2_THÀNH NAM 2003 " xfId="2191"/>
    <cellStyle name="2_Cau thuy dien Ban La (Cu Anh) 3" xfId="2192"/>
    <cellStyle name="2_Cau thuy dien Ban La (Cu Anh) 4" xfId="2193"/>
    <cellStyle name="2_Cau thuy dien Ban La (Cu Anh) 5" xfId="2194"/>
    <cellStyle name="2_Cau thuy dien Ban La (Cu Anh)_1009030 TW chi vong II pan bo lua ra (update dan so-thuy loi phi 30-9-2010)(bac ninh-quang ngai)final chinh Da Nang" xfId="2195"/>
    <cellStyle name="2_Cau thuy dien Ban La (Cu Anh)_1009030 TW chi vong II pan bo lua ra (update dan so-thuy loi phi 30-9-2010)(bac ninh-quang ngai)final chinh Da Nang_CQ XAC DINH MAT BANG 2016 (Quảng Trị)" xfId="2196"/>
    <cellStyle name="2_Cau thuy dien Ban La (Cu Anh)_1009030 TW chi vong II pan bo lua ra (update dan so-thuy loi phi 30-9-2010)(bac ninh-quang ngai)final chinh Da Nang_CQ XAC DINH MAT BANG 2016 Thanh Hoa" xfId="2197"/>
    <cellStyle name="2_Cau thuy dien Ban La (Cu Anh)_108 - CBCC xa - nam 2015 - Kim dot 2" xfId="2198"/>
    <cellStyle name="2_Cau thuy dien Ban La (Cu Anh)_13. Tong hop thang 9" xfId="2199"/>
    <cellStyle name="2_Cau thuy dien Ban La (Cu Anh)_131114- Bieu giao du toan CTMTQG 2014 giao" xfId="2200"/>
    <cellStyle name="2_Cau thuy dien Ban La (Cu Anh)_160505 BIEU CHI NSDP TREN DAU DAN (BAO GÔM BSCMT)" xfId="2201"/>
    <cellStyle name="2_Cau thuy dien Ban La (Cu Anh)_160627 Dinh muc chi thuong xuyen 2017 -73% - 72-28 theo can doi cua TCT" xfId="2202"/>
    <cellStyle name="2_Cau thuy dien Ban La (Cu Anh)_160627 tinh dieu tiet cho 3 dp tiep thu bac kan, tiep thu Quang Nam 80-20; 72-28" xfId="2203"/>
    <cellStyle name="2_Cau thuy dien Ban La (Cu Anh)_5. Du toan dien chieu sang" xfId="2204"/>
    <cellStyle name="2_Cau thuy dien Ban La (Cu Anh)_7. BC đau nam HK moi ( 17-10)" xfId="2205"/>
    <cellStyle name="2_Cau thuy dien Ban La (Cu Anh)_A1" xfId="2206"/>
    <cellStyle name="2_Cau thuy dien Ban La (Cu Anh)_A1_1" xfId="2207"/>
    <cellStyle name="2_Cau thuy dien Ban La (Cu Anh)_A1_B8" xfId="2208"/>
    <cellStyle name="2_Cau thuy dien Ban La (Cu Anh)_A1_THÀNH NAM 2003 " xfId="2209"/>
    <cellStyle name="2_Cau thuy dien Ban La (Cu Anh)_A2" xfId="2210"/>
    <cellStyle name="2_Cau thuy dien Ban La (Cu Anh)_A3" xfId="2211"/>
    <cellStyle name="2_Cau thuy dien Ban La (Cu Anh)_A3_1" xfId="2212"/>
    <cellStyle name="2_Cau thuy dien Ban La (Cu Anh)_A3_THÀNH NAM 2003 " xfId="2213"/>
    <cellStyle name="2_Cau thuy dien Ban La (Cu Anh)_A4" xfId="2214"/>
    <cellStyle name="2_Cau thuy dien Ban La (Cu Anh)_A5" xfId="2215"/>
    <cellStyle name="2_Cau thuy dien Ban La (Cu Anh)_A6" xfId="2216"/>
    <cellStyle name="2_Cau thuy dien Ban La (Cu Anh)_A6_1" xfId="2217"/>
    <cellStyle name="2_Cau thuy dien Ban La (Cu Anh)_A7" xfId="2218"/>
    <cellStyle name="2_Cau thuy dien Ban La (Cu Anh)_A7_1" xfId="2219"/>
    <cellStyle name="2_Cau thuy dien Ban La (Cu Anh)_A7_2" xfId="2220"/>
    <cellStyle name="2_Cau thuy dien Ban La (Cu Anh)_B5" xfId="2221"/>
    <cellStyle name="2_Cau thuy dien Ban La (Cu Anh)_B5_1" xfId="2222"/>
    <cellStyle name="2_Cau thuy dien Ban La (Cu Anh)_B6" xfId="2223"/>
    <cellStyle name="2_Cau thuy dien Ban La (Cu Anh)_B6_1" xfId="2224"/>
    <cellStyle name="2_Cau thuy dien Ban La (Cu Anh)_B7" xfId="2225"/>
    <cellStyle name="2_Cau thuy dien Ban La (Cu Anh)_B7_1" xfId="2226"/>
    <cellStyle name="2_Cau thuy dien Ban La (Cu Anh)_B8" xfId="2227"/>
    <cellStyle name="2_Cau thuy dien Ban La (Cu Anh)_bao cao chi xdcb 6 thang dau nam" xfId="2228"/>
    <cellStyle name="2_Cau thuy dien Ban La (Cu Anh)_BIEU 2 ngay 11 10" xfId="2229"/>
    <cellStyle name="2_Cau thuy dien Ban La (Cu Anh)_Bieu moi lam" xfId="2230"/>
    <cellStyle name="2_Cau thuy dien Ban La (Cu Anh)_BIEU SO 2 NGAY 4 10" xfId="2231"/>
    <cellStyle name="2_Cau thuy dien Ban La (Cu Anh)_Book1" xfId="2232"/>
    <cellStyle name="2_Cau thuy dien Ban La (Cu Anh)_M 20" xfId="2233"/>
    <cellStyle name="2_Cau thuy dien Ban La (Cu Anh)_M 20 2" xfId="2234"/>
    <cellStyle name="2_Cau thuy dien Ban La (Cu Anh)_M 20_13. Tong hop thang 9" xfId="2235"/>
    <cellStyle name="2_Cau thuy dien Ban La (Cu Anh)_M 20_A1" xfId="2236"/>
    <cellStyle name="2_Cau thuy dien Ban La (Cu Anh)_M 20_A3" xfId="2237"/>
    <cellStyle name="2_Cau thuy dien Ban La (Cu Anh)_M 20_A4" xfId="2238"/>
    <cellStyle name="2_Cau thuy dien Ban La (Cu Anh)_M 20_A6" xfId="2239"/>
    <cellStyle name="2_Cau thuy dien Ban La (Cu Anh)_M 20_A7" xfId="2240"/>
    <cellStyle name="2_Cau thuy dien Ban La (Cu Anh)_M 20_A7_1" xfId="2241"/>
    <cellStyle name="2_Cau thuy dien Ban La (Cu Anh)_M 20_B5" xfId="2242"/>
    <cellStyle name="2_Cau thuy dien Ban La (Cu Anh)_M 20_B6" xfId="2243"/>
    <cellStyle name="2_Cau thuy dien Ban La (Cu Anh)_M 20_B7" xfId="2244"/>
    <cellStyle name="2_Cau thuy dien Ban La (Cu Anh)_M 20_B8" xfId="2245"/>
    <cellStyle name="2_Cau thuy dien Ban La (Cu Anh)_M 20_Sheet1" xfId="2246"/>
    <cellStyle name="2_Cau thuy dien Ban La (Cu Anh)_M 20_Thạch Hà- báo cáo kỳ  thang 4 năm 2013 (version 1)" xfId="2247"/>
    <cellStyle name="2_Cau thuy dien Ban La (Cu Anh)_M 20_THÀNH NAM 2003 " xfId="2248"/>
    <cellStyle name="2_Cau thuy dien Ban La (Cu Anh)_M 6" xfId="2249"/>
    <cellStyle name="2_Cau thuy dien Ban La (Cu Anh)_M 6 2" xfId="2250"/>
    <cellStyle name="2_Cau thuy dien Ban La (Cu Anh)_M 6_13. Tong hop thang 9" xfId="2251"/>
    <cellStyle name="2_Cau thuy dien Ban La (Cu Anh)_M 6_A1" xfId="2252"/>
    <cellStyle name="2_Cau thuy dien Ban La (Cu Anh)_M 6_A3" xfId="2253"/>
    <cellStyle name="2_Cau thuy dien Ban La (Cu Anh)_M 6_A4" xfId="2254"/>
    <cellStyle name="2_Cau thuy dien Ban La (Cu Anh)_M 6_A6" xfId="2255"/>
    <cellStyle name="2_Cau thuy dien Ban La (Cu Anh)_M 6_A7" xfId="2256"/>
    <cellStyle name="2_Cau thuy dien Ban La (Cu Anh)_M 6_A7_1" xfId="2257"/>
    <cellStyle name="2_Cau thuy dien Ban La (Cu Anh)_M 6_B5" xfId="2258"/>
    <cellStyle name="2_Cau thuy dien Ban La (Cu Anh)_M 6_B6" xfId="2259"/>
    <cellStyle name="2_Cau thuy dien Ban La (Cu Anh)_M 6_B7" xfId="2260"/>
    <cellStyle name="2_Cau thuy dien Ban La (Cu Anh)_M 6_B8" xfId="2261"/>
    <cellStyle name="2_Cau thuy dien Ban La (Cu Anh)_M 6_Sheet1" xfId="2262"/>
    <cellStyle name="2_Cau thuy dien Ban La (Cu Anh)_M 6_Thạch Hà- báo cáo kỳ  thang 4 năm 2013 (version 1)" xfId="2263"/>
    <cellStyle name="2_Cau thuy dien Ban La (Cu Anh)_M 6_THÀNH NAM 2003 " xfId="2264"/>
    <cellStyle name="2_Cau thuy dien Ban La (Cu Anh)_M 7" xfId="2265"/>
    <cellStyle name="2_Cau thuy dien Ban La (Cu Anh)_M 7 2" xfId="2266"/>
    <cellStyle name="2_Cau thuy dien Ban La (Cu Anh)_M 7_13. Tong hop thang 9" xfId="2267"/>
    <cellStyle name="2_Cau thuy dien Ban La (Cu Anh)_M 7_A1" xfId="2268"/>
    <cellStyle name="2_Cau thuy dien Ban La (Cu Anh)_M 7_A3" xfId="2269"/>
    <cellStyle name="2_Cau thuy dien Ban La (Cu Anh)_M 7_A4" xfId="2270"/>
    <cellStyle name="2_Cau thuy dien Ban La (Cu Anh)_M 7_A6" xfId="2271"/>
    <cellStyle name="2_Cau thuy dien Ban La (Cu Anh)_M 7_A7" xfId="2272"/>
    <cellStyle name="2_Cau thuy dien Ban La (Cu Anh)_M 7_A7_1" xfId="2273"/>
    <cellStyle name="2_Cau thuy dien Ban La (Cu Anh)_M 7_B5" xfId="2274"/>
    <cellStyle name="2_Cau thuy dien Ban La (Cu Anh)_M 7_B6" xfId="2275"/>
    <cellStyle name="2_Cau thuy dien Ban La (Cu Anh)_M 7_B7" xfId="2276"/>
    <cellStyle name="2_Cau thuy dien Ban La (Cu Anh)_M 7_B8" xfId="2277"/>
    <cellStyle name="2_Cau thuy dien Ban La (Cu Anh)_M 7_Sheet1" xfId="2278"/>
    <cellStyle name="2_Cau thuy dien Ban La (Cu Anh)_M 7_Thạch Hà- báo cáo kỳ  thang 4 năm 2013 (version 1)" xfId="2279"/>
    <cellStyle name="2_Cau thuy dien Ban La (Cu Anh)_M 7_THÀNH NAM 2003 " xfId="2280"/>
    <cellStyle name="2_Cau thuy dien Ban La (Cu Anh)_M TH" xfId="2281"/>
    <cellStyle name="2_Cau thuy dien Ban La (Cu Anh)_M TH 2" xfId="2282"/>
    <cellStyle name="2_Cau thuy dien Ban La (Cu Anh)_M TH_13. Tong hop thang 9" xfId="2283"/>
    <cellStyle name="2_Cau thuy dien Ban La (Cu Anh)_M TH_A1" xfId="2284"/>
    <cellStyle name="2_Cau thuy dien Ban La (Cu Anh)_M TH_A3" xfId="2285"/>
    <cellStyle name="2_Cau thuy dien Ban La (Cu Anh)_M TH_A4" xfId="2286"/>
    <cellStyle name="2_Cau thuy dien Ban La (Cu Anh)_M TH_A6" xfId="2287"/>
    <cellStyle name="2_Cau thuy dien Ban La (Cu Anh)_M TH_A7" xfId="2288"/>
    <cellStyle name="2_Cau thuy dien Ban La (Cu Anh)_M TH_A7_1" xfId="2289"/>
    <cellStyle name="2_Cau thuy dien Ban La (Cu Anh)_M TH_B5" xfId="2290"/>
    <cellStyle name="2_Cau thuy dien Ban La (Cu Anh)_M TH_B6" xfId="2291"/>
    <cellStyle name="2_Cau thuy dien Ban La (Cu Anh)_M TH_B7" xfId="2292"/>
    <cellStyle name="2_Cau thuy dien Ban La (Cu Anh)_M TH_B8" xfId="2293"/>
    <cellStyle name="2_Cau thuy dien Ban La (Cu Anh)_M TH_Sheet1" xfId="2294"/>
    <cellStyle name="2_Cau thuy dien Ban La (Cu Anh)_M TH_Thạch Hà- báo cáo kỳ  thang 4 năm 2013 (version 1)" xfId="2295"/>
    <cellStyle name="2_Cau thuy dien Ban La (Cu Anh)_M TH_THÀNH NAM 2003 " xfId="2296"/>
    <cellStyle name="2_Cau thuy dien Ban La (Cu Anh)_M3" xfId="2297"/>
    <cellStyle name="2_Cau thuy dien Ban La (Cu Anh)_M8" xfId="2298"/>
    <cellStyle name="2_Cau thuy dien Ban La (Cu Anh)_Phụ luc goi 5" xfId="2299"/>
    <cellStyle name="2_Cau thuy dien Ban La (Cu Anh)_Phụ luc goi 5 2" xfId="2300"/>
    <cellStyle name="2_Cau thuy dien Ban La (Cu Anh)_Phụ luc goi 5_TONG HOP QUYET TOAN THANH PHO 2013" xfId="2301"/>
    <cellStyle name="2_Cau thuy dien Ban La (Cu Anh)_Sheet1" xfId="2302"/>
    <cellStyle name="2_Cau thuy dien Ban La (Cu Anh)_Sheet1_1" xfId="2303"/>
    <cellStyle name="2_Cau thuy dien Ban La (Cu Anh)_Sheet1_B8" xfId="2304"/>
    <cellStyle name="2_Cau thuy dien Ban La (Cu Anh)_Sheet2" xfId="2305"/>
    <cellStyle name="2_Cau thuy dien Ban La (Cu Anh)_T1" xfId="2306"/>
    <cellStyle name="2_Cau thuy dien Ban La (Cu Anh)_T1 (2)" xfId="2307"/>
    <cellStyle name="2_Cau thuy dien Ban La (Cu Anh)_T1 (2)_Thạch Hà- báo cáo kỳ  thang 4 năm 2013" xfId="2308"/>
    <cellStyle name="2_Cau thuy dien Ban La (Cu Anh)_T1 (2)_Thạch Hà- báo cáo kỳ  thang 4 năm 2013_1" xfId="2309"/>
    <cellStyle name="2_Cau thuy dien Ban La (Cu Anh)_T1_Thạch Hà- báo cáo kỳ  thang 4 năm 2013" xfId="2310"/>
    <cellStyle name="2_Cau thuy dien Ban La (Cu Anh)_T1_Thạch Hà- báo cáo kỳ  thang 4 năm 2013_1" xfId="2311"/>
    <cellStyle name="2_Cau thuy dien Ban La (Cu Anh)_T-Bao cao chi 6 thang" xfId="2312"/>
    <cellStyle name="2_Cau thuy dien Ban La (Cu Anh)_Thạch Hà- báo cáo kỳ  thang 4 năm 2013" xfId="2313"/>
    <cellStyle name="2_Cau thuy dien Ban La (Cu Anh)_Thạch Hà- báo cáo kỳ  thang 4 năm 2013_1" xfId="2314"/>
    <cellStyle name="2_Cau thuy dien Ban La (Cu Anh)_Thạch Hà- Báo cáo tháng 4 năm 2013" xfId="2315"/>
    <cellStyle name="2_Cau thuy dien Ban La (Cu Anh)_TONG HOP QUYET TOAN THANH PHO 2013" xfId="2316"/>
    <cellStyle name="2_Cau thuy dien Ban La (Cu Anh)_Xl0000087" xfId="2317"/>
    <cellStyle name="2_CAU XOP XANG II(su­a)" xfId="2318"/>
    <cellStyle name="2_Chau Thon - Tan Xuan (KCS 8-12-06)" xfId="2319"/>
    <cellStyle name="2_Chi phi KS" xfId="2320"/>
    <cellStyle name="2_cong" xfId="2321"/>
    <cellStyle name="2_cuong sua 9.10" xfId="2322"/>
    <cellStyle name="2_Dakt-Cau tinh Hua Phan" xfId="2323"/>
    <cellStyle name="2_DIEN" xfId="2324"/>
    <cellStyle name="2_Dieu phoi dat goi 1" xfId="2325"/>
    <cellStyle name="2_Dieu phoi dat goi 1_5. Du toan dien chieu sang" xfId="2326"/>
    <cellStyle name="2_Dieu phoi dat goi 2" xfId="2327"/>
    <cellStyle name="2_Dieu phoi dat goi 2_5. Du toan dien chieu sang" xfId="2328"/>
    <cellStyle name="2_Dinh muc thiet ke" xfId="2329"/>
    <cellStyle name="2_DONGIA" xfId="2330"/>
    <cellStyle name="2_DT Kha thi ngay 11-2-06" xfId="2331"/>
    <cellStyle name="2_DT KS Cam LAc-10-05-07" xfId="2332"/>
    <cellStyle name="2_DT KT ngay 10-9-2005" xfId="2333"/>
    <cellStyle name="2_DT ngay 04-01-2006" xfId="2334"/>
    <cellStyle name="2_DT ngay 04-01-2006_5. Du toan dien chieu sang" xfId="2335"/>
    <cellStyle name="2_DT ngay 11-4-2006" xfId="2336"/>
    <cellStyle name="2_DT ngay 11-4-2006_5. Du toan dien chieu sang" xfId="2337"/>
    <cellStyle name="2_DT ngay 15-11-05" xfId="2338"/>
    <cellStyle name="2_DT R1 duyet" xfId="2339"/>
    <cellStyle name="2_DT theo DM24" xfId="2340"/>
    <cellStyle name="2_DT Yen Na - Yen Tinh Theo 51 bu may CT8" xfId="2341"/>
    <cellStyle name="2_Dtdchinh2397" xfId="2342"/>
    <cellStyle name="2_Dtdchinh2397 2" xfId="2343"/>
    <cellStyle name="2_Dtdchinh2397_Phụ luc goi 5" xfId="2344"/>
    <cellStyle name="2_Dtdchinh2397_TONG HOP QUYET TOAN THANH PHO 2013" xfId="2345"/>
    <cellStyle name="2_DTXL goi 11(20-9-05)" xfId="2346"/>
    <cellStyle name="2_du toan" xfId="2347"/>
    <cellStyle name="2_du toan (03-11-05)" xfId="2348"/>
    <cellStyle name="2_Du toan (12-05-2005) Tham dinh" xfId="2349"/>
    <cellStyle name="2_Du toan (12-05-2005) Tham dinh_5. Du toan dien chieu sang" xfId="2350"/>
    <cellStyle name="2_Du toan (23-05-2005) Tham dinh" xfId="2351"/>
    <cellStyle name="2_Du toan (23-05-2005) Tham dinh_5. Du toan dien chieu sang" xfId="2352"/>
    <cellStyle name="2_Du toan (5 - 04 - 2004)" xfId="2353"/>
    <cellStyle name="2_Du toan (5 - 04 - 2004)_5. Du toan dien chieu sang" xfId="2354"/>
    <cellStyle name="2_Du toan (6-3-2005)" xfId="2355"/>
    <cellStyle name="2_Du toan (Ban A)" xfId="2356"/>
    <cellStyle name="2_Du toan (Ban A)_5. Du toan dien chieu sang" xfId="2357"/>
    <cellStyle name="2_Du toan (ngay 13 - 07 - 2004)" xfId="2358"/>
    <cellStyle name="2_Du toan (ngay 13 - 07 - 2004)_5. Du toan dien chieu sang" xfId="2359"/>
    <cellStyle name="2_Du toan (ngay 25-9-06)" xfId="2360"/>
    <cellStyle name="2_Du toan 558 (Km17+508.12 - Km 22)" xfId="2361"/>
    <cellStyle name="2_Du toan 558 (Km17+508.12 - Km 22) 2" xfId="2362"/>
    <cellStyle name="2_Du toan 558 (Km17+508.12 - Km 22) 2_THÀNH NAM 2003 " xfId="2363"/>
    <cellStyle name="2_Du toan 558 (Km17+508.12 - Km 22) 3" xfId="2364"/>
    <cellStyle name="2_Du toan 558 (Km17+508.12 - Km 22) 4" xfId="2365"/>
    <cellStyle name="2_Du toan 558 (Km17+508.12 - Km 22) 5" xfId="2366"/>
    <cellStyle name="2_Du toan 558 (Km17+508.12 - Km 22)_1009030 TW chi vong II pan bo lua ra (update dan so-thuy loi phi 30-9-2010)(bac ninh-quang ngai)final chinh Da Nang" xfId="2367"/>
    <cellStyle name="2_Du toan 558 (Km17+508.12 - Km 22)_1009030 TW chi vong II pan bo lua ra (update dan so-thuy loi phi 30-9-2010)(bac ninh-quang ngai)final chinh Da Nang_CQ XAC DINH MAT BANG 2016 (Quảng Trị)" xfId="2368"/>
    <cellStyle name="2_Du toan 558 (Km17+508.12 - Km 22)_1009030 TW chi vong II pan bo lua ra (update dan so-thuy loi phi 30-9-2010)(bac ninh-quang ngai)final chinh Da Nang_CQ XAC DINH MAT BANG 2016 Thanh Hoa" xfId="2369"/>
    <cellStyle name="2_Du toan 558 (Km17+508.12 - Km 22)_108 - CBCC xa - nam 2015 - Kim dot 2" xfId="2370"/>
    <cellStyle name="2_Du toan 558 (Km17+508.12 - Km 22)_13. Tong hop thang 9" xfId="2371"/>
    <cellStyle name="2_Du toan 558 (Km17+508.12 - Km 22)_131114- Bieu giao du toan CTMTQG 2014 giao" xfId="2372"/>
    <cellStyle name="2_Du toan 558 (Km17+508.12 - Km 22)_160505 BIEU CHI NSDP TREN DAU DAN (BAO GÔM BSCMT)" xfId="2373"/>
    <cellStyle name="2_Du toan 558 (Km17+508.12 - Km 22)_160627 Dinh muc chi thuong xuyen 2017 -73% - 72-28 theo can doi cua TCT" xfId="2374"/>
    <cellStyle name="2_Du toan 558 (Km17+508.12 - Km 22)_160627 tinh dieu tiet cho 3 dp tiep thu bac kan, tiep thu Quang Nam 80-20; 72-28" xfId="2375"/>
    <cellStyle name="2_Du toan 558 (Km17+508.12 - Km 22)_5. Du toan dien chieu sang" xfId="2376"/>
    <cellStyle name="2_Du toan 558 (Km17+508.12 - Km 22)_7. BC đau nam HK moi ( 17-10)" xfId="2377"/>
    <cellStyle name="2_Du toan 558 (Km17+508.12 - Km 22)_A1" xfId="2378"/>
    <cellStyle name="2_Du toan 558 (Km17+508.12 - Km 22)_A1_1" xfId="2379"/>
    <cellStyle name="2_Du toan 558 (Km17+508.12 - Km 22)_A1_B8" xfId="2380"/>
    <cellStyle name="2_Du toan 558 (Km17+508.12 - Km 22)_A1_THÀNH NAM 2003 " xfId="2381"/>
    <cellStyle name="2_Du toan 558 (Km17+508.12 - Km 22)_A2" xfId="2382"/>
    <cellStyle name="2_Du toan 558 (Km17+508.12 - Km 22)_A3" xfId="2383"/>
    <cellStyle name="2_Du toan 558 (Km17+508.12 - Km 22)_A3_1" xfId="2384"/>
    <cellStyle name="2_Du toan 558 (Km17+508.12 - Km 22)_A3_THÀNH NAM 2003 " xfId="2385"/>
    <cellStyle name="2_Du toan 558 (Km17+508.12 - Km 22)_A4" xfId="2386"/>
    <cellStyle name="2_Du toan 558 (Km17+508.12 - Km 22)_A5" xfId="2387"/>
    <cellStyle name="2_Du toan 558 (Km17+508.12 - Km 22)_A6" xfId="2388"/>
    <cellStyle name="2_Du toan 558 (Km17+508.12 - Km 22)_A6_1" xfId="2389"/>
    <cellStyle name="2_Du toan 558 (Km17+508.12 - Km 22)_A7" xfId="2390"/>
    <cellStyle name="2_Du toan 558 (Km17+508.12 - Km 22)_A7_1" xfId="2391"/>
    <cellStyle name="2_Du toan 558 (Km17+508.12 - Km 22)_A7_2" xfId="2392"/>
    <cellStyle name="2_Du toan 558 (Km17+508.12 - Km 22)_B5" xfId="2393"/>
    <cellStyle name="2_Du toan 558 (Km17+508.12 - Km 22)_B5_1" xfId="2394"/>
    <cellStyle name="2_Du toan 558 (Km17+508.12 - Km 22)_B6" xfId="2395"/>
    <cellStyle name="2_Du toan 558 (Km17+508.12 - Km 22)_B6_1" xfId="2396"/>
    <cellStyle name="2_Du toan 558 (Km17+508.12 - Km 22)_B7" xfId="2397"/>
    <cellStyle name="2_Du toan 558 (Km17+508.12 - Km 22)_B7_1" xfId="2398"/>
    <cellStyle name="2_Du toan 558 (Km17+508.12 - Km 22)_B8" xfId="2399"/>
    <cellStyle name="2_Du toan 558 (Km17+508.12 - Km 22)_bao cao chi xdcb 6 thang dau nam" xfId="2400"/>
    <cellStyle name="2_Du toan 558 (Km17+508.12 - Km 22)_BIEU 2 ngay 11 10" xfId="2401"/>
    <cellStyle name="2_Du toan 558 (Km17+508.12 - Km 22)_Bieu moi lam" xfId="2402"/>
    <cellStyle name="2_Du toan 558 (Km17+508.12 - Km 22)_BIEU SO 2 NGAY 4 10" xfId="2403"/>
    <cellStyle name="2_Du toan 558 (Km17+508.12 - Km 22)_Book1" xfId="2404"/>
    <cellStyle name="2_Du toan 558 (Km17+508.12 - Km 22)_M 20" xfId="2405"/>
    <cellStyle name="2_Du toan 558 (Km17+508.12 - Km 22)_M 20 2" xfId="2406"/>
    <cellStyle name="2_Du toan 558 (Km17+508.12 - Km 22)_M 20_13. Tong hop thang 9" xfId="2407"/>
    <cellStyle name="2_Du toan 558 (Km17+508.12 - Km 22)_M 20_A1" xfId="2408"/>
    <cellStyle name="2_Du toan 558 (Km17+508.12 - Km 22)_M 20_A3" xfId="2409"/>
    <cellStyle name="2_Du toan 558 (Km17+508.12 - Km 22)_M 20_A4" xfId="2410"/>
    <cellStyle name="2_Du toan 558 (Km17+508.12 - Km 22)_M 20_A6" xfId="2411"/>
    <cellStyle name="2_Du toan 558 (Km17+508.12 - Km 22)_M 20_A7" xfId="2412"/>
    <cellStyle name="2_Du toan 558 (Km17+508.12 - Km 22)_M 20_A7_1" xfId="2413"/>
    <cellStyle name="2_Du toan 558 (Km17+508.12 - Km 22)_M 20_B5" xfId="2414"/>
    <cellStyle name="2_Du toan 558 (Km17+508.12 - Km 22)_M 20_B6" xfId="2415"/>
    <cellStyle name="2_Du toan 558 (Km17+508.12 - Km 22)_M 20_B7" xfId="2416"/>
    <cellStyle name="2_Du toan 558 (Km17+508.12 - Km 22)_M 20_B8" xfId="2417"/>
    <cellStyle name="2_Du toan 558 (Km17+508.12 - Km 22)_M 20_Sheet1" xfId="2418"/>
    <cellStyle name="2_Du toan 558 (Km17+508.12 - Km 22)_M 20_Thạch Hà- báo cáo kỳ  thang 4 năm 2013 (version 1)" xfId="2419"/>
    <cellStyle name="2_Du toan 558 (Km17+508.12 - Km 22)_M 20_THÀNH NAM 2003 " xfId="2420"/>
    <cellStyle name="2_Du toan 558 (Km17+508.12 - Km 22)_M 6" xfId="2421"/>
    <cellStyle name="2_Du toan 558 (Km17+508.12 - Km 22)_M 6 2" xfId="2422"/>
    <cellStyle name="2_Du toan 558 (Km17+508.12 - Km 22)_M 6_13. Tong hop thang 9" xfId="2423"/>
    <cellStyle name="2_Du toan 558 (Km17+508.12 - Km 22)_M 6_A1" xfId="2424"/>
    <cellStyle name="2_Du toan 558 (Km17+508.12 - Km 22)_M 6_A3" xfId="2425"/>
    <cellStyle name="2_Du toan 558 (Km17+508.12 - Km 22)_M 6_A4" xfId="2426"/>
    <cellStyle name="2_Du toan 558 (Km17+508.12 - Km 22)_M 6_A6" xfId="2427"/>
    <cellStyle name="2_Du toan 558 (Km17+508.12 - Km 22)_M 6_A7" xfId="2428"/>
    <cellStyle name="2_Du toan 558 (Km17+508.12 - Km 22)_M 6_A7_1" xfId="2429"/>
    <cellStyle name="2_Du toan 558 (Km17+508.12 - Km 22)_M 6_B5" xfId="2430"/>
    <cellStyle name="2_Du toan 558 (Km17+508.12 - Km 22)_M 6_B6" xfId="2431"/>
    <cellStyle name="2_Du toan 558 (Km17+508.12 - Km 22)_M 6_B7" xfId="2432"/>
    <cellStyle name="2_Du toan 558 (Km17+508.12 - Km 22)_M 6_B8" xfId="2433"/>
    <cellStyle name="2_Du toan 558 (Km17+508.12 - Km 22)_M 6_Sheet1" xfId="2434"/>
    <cellStyle name="2_Du toan 558 (Km17+508.12 - Km 22)_M 6_Thạch Hà- báo cáo kỳ  thang 4 năm 2013 (version 1)" xfId="2435"/>
    <cellStyle name="2_Du toan 558 (Km17+508.12 - Km 22)_M 6_THÀNH NAM 2003 " xfId="2436"/>
    <cellStyle name="2_Du toan 558 (Km17+508.12 - Km 22)_M 7" xfId="2437"/>
    <cellStyle name="2_Du toan 558 (Km17+508.12 - Km 22)_M 7 2" xfId="2438"/>
    <cellStyle name="2_Du toan 558 (Km17+508.12 - Km 22)_M 7_13. Tong hop thang 9" xfId="2439"/>
    <cellStyle name="2_Du toan 558 (Km17+508.12 - Km 22)_M 7_A1" xfId="2440"/>
    <cellStyle name="2_Du toan 558 (Km17+508.12 - Km 22)_M 7_A3" xfId="2441"/>
    <cellStyle name="2_Du toan 558 (Km17+508.12 - Km 22)_M 7_A4" xfId="2442"/>
    <cellStyle name="2_Du toan 558 (Km17+508.12 - Km 22)_M 7_A6" xfId="2443"/>
    <cellStyle name="2_Du toan 558 (Km17+508.12 - Km 22)_M 7_A7" xfId="2444"/>
    <cellStyle name="2_Du toan 558 (Km17+508.12 - Km 22)_M 7_A7_1" xfId="2445"/>
    <cellStyle name="2_Du toan 558 (Km17+508.12 - Km 22)_M 7_B5" xfId="2446"/>
    <cellStyle name="2_Du toan 558 (Km17+508.12 - Km 22)_M 7_B6" xfId="2447"/>
    <cellStyle name="2_Du toan 558 (Km17+508.12 - Km 22)_M 7_B7" xfId="2448"/>
    <cellStyle name="2_Du toan 558 (Km17+508.12 - Km 22)_M 7_B8" xfId="2449"/>
    <cellStyle name="2_Du toan 558 (Km17+508.12 - Km 22)_M 7_Sheet1" xfId="2450"/>
    <cellStyle name="2_Du toan 558 (Km17+508.12 - Km 22)_M 7_Thạch Hà- báo cáo kỳ  thang 4 năm 2013 (version 1)" xfId="2451"/>
    <cellStyle name="2_Du toan 558 (Km17+508.12 - Km 22)_M 7_THÀNH NAM 2003 " xfId="2452"/>
    <cellStyle name="2_Du toan 558 (Km17+508.12 - Km 22)_M TH" xfId="2453"/>
    <cellStyle name="2_Du toan 558 (Km17+508.12 - Km 22)_M TH 2" xfId="2454"/>
    <cellStyle name="2_Du toan 558 (Km17+508.12 - Km 22)_M TH_13. Tong hop thang 9" xfId="2455"/>
    <cellStyle name="2_Du toan 558 (Km17+508.12 - Km 22)_M TH_A1" xfId="2456"/>
    <cellStyle name="2_Du toan 558 (Km17+508.12 - Km 22)_M TH_A3" xfId="2457"/>
    <cellStyle name="2_Du toan 558 (Km17+508.12 - Km 22)_M TH_A4" xfId="2458"/>
    <cellStyle name="2_Du toan 558 (Km17+508.12 - Km 22)_M TH_A6" xfId="2459"/>
    <cellStyle name="2_Du toan 558 (Km17+508.12 - Km 22)_M TH_A7" xfId="2460"/>
    <cellStyle name="2_Du toan 558 (Km17+508.12 - Km 22)_M TH_A7_1" xfId="2461"/>
    <cellStyle name="2_Du toan 558 (Km17+508.12 - Km 22)_M TH_B5" xfId="2462"/>
    <cellStyle name="2_Du toan 558 (Km17+508.12 - Km 22)_M TH_B6" xfId="2463"/>
    <cellStyle name="2_Du toan 558 (Km17+508.12 - Km 22)_M TH_B7" xfId="2464"/>
    <cellStyle name="2_Du toan 558 (Km17+508.12 - Km 22)_M TH_B8" xfId="2465"/>
    <cellStyle name="2_Du toan 558 (Km17+508.12 - Km 22)_M TH_Sheet1" xfId="2466"/>
    <cellStyle name="2_Du toan 558 (Km17+508.12 - Km 22)_M TH_Thạch Hà- báo cáo kỳ  thang 4 năm 2013 (version 1)" xfId="2467"/>
    <cellStyle name="2_Du toan 558 (Km17+508.12 - Km 22)_M TH_THÀNH NAM 2003 " xfId="2468"/>
    <cellStyle name="2_Du toan 558 (Km17+508.12 - Km 22)_M3" xfId="2469"/>
    <cellStyle name="2_Du toan 558 (Km17+508.12 - Km 22)_M8" xfId="2470"/>
    <cellStyle name="2_Du toan 558 (Km17+508.12 - Km 22)_Phụ luc goi 5" xfId="2471"/>
    <cellStyle name="2_Du toan 558 (Km17+508.12 - Km 22)_Phụ luc goi 5 2" xfId="2472"/>
    <cellStyle name="2_Du toan 558 (Km17+508.12 - Km 22)_Phụ luc goi 5_TONG HOP QUYET TOAN THANH PHO 2013" xfId="2473"/>
    <cellStyle name="2_Du toan 558 (Km17+508.12 - Km 22)_Sheet1" xfId="2474"/>
    <cellStyle name="2_Du toan 558 (Km17+508.12 - Km 22)_Sheet1_1" xfId="2475"/>
    <cellStyle name="2_Du toan 558 (Km17+508.12 - Km 22)_Sheet1_B8" xfId="2476"/>
    <cellStyle name="2_Du toan 558 (Km17+508.12 - Km 22)_Sheet2" xfId="2477"/>
    <cellStyle name="2_Du toan 558 (Km17+508.12 - Km 22)_T1" xfId="2478"/>
    <cellStyle name="2_Du toan 558 (Km17+508.12 - Km 22)_T1 (2)" xfId="2479"/>
    <cellStyle name="2_Du toan 558 (Km17+508.12 - Km 22)_T1 (2)_Thạch Hà- báo cáo kỳ  thang 4 năm 2013" xfId="2480"/>
    <cellStyle name="2_Du toan 558 (Km17+508.12 - Km 22)_T1 (2)_Thạch Hà- báo cáo kỳ  thang 4 năm 2013_1" xfId="2481"/>
    <cellStyle name="2_Du toan 558 (Km17+508.12 - Km 22)_T1_Thạch Hà- báo cáo kỳ  thang 4 năm 2013" xfId="2482"/>
    <cellStyle name="2_Du toan 558 (Km17+508.12 - Km 22)_T1_Thạch Hà- báo cáo kỳ  thang 4 năm 2013_1" xfId="2483"/>
    <cellStyle name="2_Du toan 558 (Km17+508.12 - Km 22)_T-Bao cao chi 6 thang" xfId="2484"/>
    <cellStyle name="2_Du toan 558 (Km17+508.12 - Km 22)_Thạch Hà- báo cáo kỳ  thang 4 năm 2013" xfId="2485"/>
    <cellStyle name="2_Du toan 558 (Km17+508.12 - Km 22)_Thạch Hà- báo cáo kỳ  thang 4 năm 2013_1" xfId="2486"/>
    <cellStyle name="2_Du toan 558 (Km17+508.12 - Km 22)_Thạch Hà- Báo cáo tháng 4 năm 2013" xfId="2487"/>
    <cellStyle name="2_Du toan 558 (Km17+508.12 - Km 22)_TONG HOP QUYET TOAN THANH PHO 2013" xfId="2488"/>
    <cellStyle name="2_Du toan 558 (Km17+508.12 - Km 22)_Xl0000087" xfId="2489"/>
    <cellStyle name="2_Du toan bo sung (11-2004)" xfId="2490"/>
    <cellStyle name="2_Du toan Cang Vung Ang (Tham tra 3-11-06)" xfId="2491"/>
    <cellStyle name="2_Du toan Cang Vung Ang ngay 09-8-06 " xfId="2492"/>
    <cellStyle name="2_Du toan dieu chin theo don gia moi (1-2-2007)" xfId="2493"/>
    <cellStyle name="2_Du toan Goi 1" xfId="2494"/>
    <cellStyle name="2_Du toan Goi 1_5. Du toan dien chieu sang" xfId="2495"/>
    <cellStyle name="2_du toan goi 12" xfId="2496"/>
    <cellStyle name="2_Du toan Goi 2" xfId="2497"/>
    <cellStyle name="2_Du toan Goi 2_5. Du toan dien chieu sang" xfId="2498"/>
    <cellStyle name="2_Du toan Huong Lam - Ban Giang (ngay28-11-06)" xfId="2499"/>
    <cellStyle name="2_Du toan KT-TCsua theo TT 03 - YC 471" xfId="2500"/>
    <cellStyle name="2_Du toan KT-TCsua theo TT 03 - YC 471_5. Du toan dien chieu sang" xfId="2501"/>
    <cellStyle name="2_Du toan ngay (28-10-2005)" xfId="2502"/>
    <cellStyle name="2_Du toan ngay (28-10-2005)_5. Du toan dien chieu sang" xfId="2503"/>
    <cellStyle name="2_Du toan ngay 1-9-2004 (version 1)" xfId="2504"/>
    <cellStyle name="2_Du toan ngay 1-9-2004 (version 1)_5. Du toan dien chieu sang" xfId="2505"/>
    <cellStyle name="2_Du toan Phuong lam" xfId="2506"/>
    <cellStyle name="2_Du toan QL 27 (23-12-2005)" xfId="2507"/>
    <cellStyle name="2_Du toan QL 27 (23-12-2005)_5. Du toan dien chieu sang" xfId="2508"/>
    <cellStyle name="2_DuAnKT ngay 11-2-2006" xfId="2509"/>
    <cellStyle name="2_DuAnKT ngay 11-2-2006_5. Du toan dien chieu sang" xfId="2510"/>
    <cellStyle name="2_DUONGNOIVUNG-QTHANG-QLUU" xfId="2511"/>
    <cellStyle name="2_Dutoan xuatban" xfId="2512"/>
    <cellStyle name="2_Dutoan xuatbanlan2" xfId="2513"/>
    <cellStyle name="2_Dutoan(SGTL)" xfId="2514"/>
    <cellStyle name="2_Duyet DT-KTTC(GDI)QD so 790" xfId="2515"/>
    <cellStyle name="2_Gia goi 1" xfId="2516"/>
    <cellStyle name="2_Gia_VL cau-JIBIC-Ha-tinh" xfId="2517"/>
    <cellStyle name="2_Gia_VL cau-JIBIC-Ha-tinh_5. Du toan dien chieu sang" xfId="2518"/>
    <cellStyle name="2_Gia_VLQL48_duyet " xfId="2519"/>
    <cellStyle name="2_Gia_VLQL48_duyet _131114- Bieu giao du toan CTMTQG 2014 giao" xfId="2520"/>
    <cellStyle name="2_Gia_VLQL48_duyet _5. Du toan dien chieu sang" xfId="2521"/>
    <cellStyle name="2_Gia_VLQL48_duyet _Phụ luc goi 5" xfId="2522"/>
    <cellStyle name="2_Gia_VLQL48_duyet _Phụ luc goi 5 2" xfId="2523"/>
    <cellStyle name="2_Gia_VLQL48_duyet _Phụ luc goi 5_TONG HOP QUYET TOAN THANH PHO 2013" xfId="2524"/>
    <cellStyle name="2_goi 1" xfId="2525"/>
    <cellStyle name="2_Goi 1 (TT04)" xfId="2526"/>
    <cellStyle name="2_goi 1 duyet theo luong mo (an)" xfId="2527"/>
    <cellStyle name="2_Goi 1_1" xfId="2528"/>
    <cellStyle name="2_Goi 1_1_5. Du toan dien chieu sang" xfId="2529"/>
    <cellStyle name="2_Goi so 1" xfId="2530"/>
    <cellStyle name="2_Goi thau so 2 (20-6-2006)" xfId="2531"/>
    <cellStyle name="2_Goi02(25-05-2006)" xfId="2532"/>
    <cellStyle name="2_Goi02(25-05-2006)_5. Du toan dien chieu sang" xfId="2533"/>
    <cellStyle name="2_Goi1N206" xfId="2534"/>
    <cellStyle name="2_Goi1N206_5. Du toan dien chieu sang" xfId="2535"/>
    <cellStyle name="2_Goi2N206" xfId="2536"/>
    <cellStyle name="2_Goi2N206_5. Du toan dien chieu sang" xfId="2537"/>
    <cellStyle name="2_Goi4N216" xfId="2538"/>
    <cellStyle name="2_Goi4N216_5. Du toan dien chieu sang" xfId="2539"/>
    <cellStyle name="2_Goi5N216" xfId="2540"/>
    <cellStyle name="2_Goi5N216_5. Du toan dien chieu sang" xfId="2541"/>
    <cellStyle name="2_Hoi Song" xfId="2542"/>
    <cellStyle name="2_HT-LO" xfId="2543"/>
    <cellStyle name="2_HT-LO_5. Du toan dien chieu sang" xfId="2544"/>
    <cellStyle name="2_Khoi luong" xfId="2545"/>
    <cellStyle name="2_Khoi luong doan 1" xfId="2546"/>
    <cellStyle name="2_Khoi luong doan 1_5. Du toan dien chieu sang" xfId="2547"/>
    <cellStyle name="2_Khoi luong doan 2" xfId="2548"/>
    <cellStyle name="2_Khoi luong goi 1-QL4D" xfId="2549"/>
    <cellStyle name="2_Khoi Luong Hoang Truong - Hoang Phu" xfId="2550"/>
    <cellStyle name="2_Khoi Luong Hoang Truong - Hoang Phu_5. Du toan dien chieu sang" xfId="2551"/>
    <cellStyle name="2_Khoi luong QL8B" xfId="2552"/>
    <cellStyle name="2_Khoi luong_5. Du toan dien chieu sang" xfId="2553"/>
    <cellStyle name="2_KL" xfId="2554"/>
    <cellStyle name="2_KL goi 1" xfId="2555"/>
    <cellStyle name="2_KL goi 1 2" xfId="2556"/>
    <cellStyle name="2_KL goi 1_TONG HOP QUYET TOAN THANH PHO 2013" xfId="2557"/>
    <cellStyle name="2_Kl6-6-05" xfId="2558"/>
    <cellStyle name="2_Kldoan3" xfId="2559"/>
    <cellStyle name="2_Klnutgiao" xfId="2560"/>
    <cellStyle name="2_KLPA2s" xfId="2561"/>
    <cellStyle name="2_KlQdinhduyet" xfId="2562"/>
    <cellStyle name="2_KlQdinhduyet_131114- Bieu giao du toan CTMTQG 2014 giao" xfId="2563"/>
    <cellStyle name="2_KlQdinhduyet_5. Du toan dien chieu sang" xfId="2564"/>
    <cellStyle name="2_KlQdinhduyet_Phụ luc goi 5" xfId="2565"/>
    <cellStyle name="2_KlQdinhduyet_Phụ luc goi 5 2" xfId="2566"/>
    <cellStyle name="2_KlQdinhduyet_Phụ luc goi 5_TONG HOP QUYET TOAN THANH PHO 2013" xfId="2567"/>
    <cellStyle name="2_KlQL4goi5KCS" xfId="2568"/>
    <cellStyle name="2_Kltayth" xfId="2569"/>
    <cellStyle name="2_KltaythQDduyet" xfId="2570"/>
    <cellStyle name="2_Kluong4-2004" xfId="2571"/>
    <cellStyle name="2_Kluong4-2004_5. Du toan dien chieu sang" xfId="2572"/>
    <cellStyle name="2_Km329-Km350 (7-6)" xfId="2573"/>
    <cellStyle name="2_Km4-Km8+800" xfId="2574"/>
    <cellStyle name="2_Km4-Km8+800 2" xfId="2575"/>
    <cellStyle name="2_Km4-Km8+800_TONG HOP QUYET TOAN THANH PHO 2013" xfId="2576"/>
    <cellStyle name="2_Long_Lien_Phuong_BVTC" xfId="2577"/>
    <cellStyle name="2_Luong A6" xfId="2578"/>
    <cellStyle name="2_M3" xfId="2579"/>
    <cellStyle name="2_M8" xfId="2580"/>
    <cellStyle name="2_maugiacotaluy" xfId="2581"/>
    <cellStyle name="2_My Thanh Son Thanh" xfId="2582"/>
    <cellStyle name="2_Nhom I" xfId="2583"/>
    <cellStyle name="2_Nhom I_5. Du toan dien chieu sang" xfId="2584"/>
    <cellStyle name="2_Project N.Du" xfId="2585"/>
    <cellStyle name="2_Project N.Du.dien" xfId="2586"/>
    <cellStyle name="2_Project N.Du_5. Du toan dien chieu sang" xfId="2587"/>
    <cellStyle name="2_Project QL4" xfId="2588"/>
    <cellStyle name="2_Project QL4 goi 7" xfId="2589"/>
    <cellStyle name="2_Project QL4 goi 7_5. Du toan dien chieu sang" xfId="2590"/>
    <cellStyle name="2_Project QL4 goi5" xfId="2591"/>
    <cellStyle name="2_Project QL4 goi8" xfId="2592"/>
    <cellStyle name="2_QL1A-SUA2005" xfId="2593"/>
    <cellStyle name="2_QL1A-SUA2005_5. Du toan dien chieu sang" xfId="2594"/>
    <cellStyle name="2_Sheet1" xfId="2595"/>
    <cellStyle name="2_Sheet1 2" xfId="2596"/>
    <cellStyle name="2_Sheet1_B8" xfId="2597"/>
    <cellStyle name="2_Sheet2" xfId="2598"/>
    <cellStyle name="2_SuoiTon" xfId="2599"/>
    <cellStyle name="2_SuoiTon_5. Du toan dien chieu sang" xfId="2600"/>
    <cellStyle name="2_t" xfId="2601"/>
    <cellStyle name="2_T1" xfId="2602"/>
    <cellStyle name="2_T1 (2)" xfId="2603"/>
    <cellStyle name="2_T1 (2)_Thạch Hà- báo cáo kỳ  thang 4 năm 2013" xfId="2604"/>
    <cellStyle name="2_T1 (2)_Thạch Hà- báo cáo kỳ  thang 4 năm 2013_1" xfId="2605"/>
    <cellStyle name="2_T1_Thạch Hà- báo cáo kỳ  thang 4 năm 2013" xfId="2606"/>
    <cellStyle name="2_T1_Thạch Hà- báo cáo kỳ  thang 4 năm 2013_1" xfId="2607"/>
    <cellStyle name="2_Tay THoa" xfId="2608"/>
    <cellStyle name="2_Tay THoa_5. Du toan dien chieu sang" xfId="2609"/>
    <cellStyle name="2_TDT VINH - DUYET (CAU+DUONG)" xfId="2610"/>
    <cellStyle name="2_Thạch Hà- báo cáo kỳ  thang 4 năm 2013" xfId="2611"/>
    <cellStyle name="2_Thạch Hà- báo cáo kỳ  thang 4 năm 2013_1" xfId="2612"/>
    <cellStyle name="2_Thạch Hà- Báo cáo tháng 4 năm 2013" xfId="2613"/>
    <cellStyle name="2_Tham tra (8-11)1" xfId="2614"/>
    <cellStyle name="2_THKLsua_cuoi" xfId="2615"/>
    <cellStyle name="2_Tinh KLHC goi 1" xfId="2616"/>
    <cellStyle name="2_tmthiet ke" xfId="2617"/>
    <cellStyle name="2_tmthiet ke1" xfId="2618"/>
    <cellStyle name="2_Tong hop DT dieu chinh duong 38-95" xfId="2619"/>
    <cellStyle name="2_Tong hop khoi luong duong 557 (30-5-2006)" xfId="2620"/>
    <cellStyle name="2_tong hop kl nen mat" xfId="2621"/>
    <cellStyle name="2_Tong muc dau tu" xfId="2622"/>
    <cellStyle name="2_Tong muc KT 20-11 Tan Huong Tuyen2" xfId="2623"/>
    <cellStyle name="2_TRUNG PMU 5" xfId="2624"/>
    <cellStyle name="2_TT C1 QL7-ql482" xfId="2625"/>
    <cellStyle name="2_Tuyen so 1-Km0+00 - Km0+852.56" xfId="2626"/>
    <cellStyle name="2_Tuyen so 1-Km0+00 - Km0+852.56_5. Du toan dien chieu sang" xfId="2627"/>
    <cellStyle name="2_TV sua ngay 02-08-06" xfId="2628"/>
    <cellStyle name="2_VatLieu 3 cau -NA" xfId="2629"/>
    <cellStyle name="2_VatLieu 3 cau -NA_5. Du toan dien chieu sang" xfId="2630"/>
    <cellStyle name="2_Yen Na - Yen Tinh  du an 30 -10-2006- Theo 51 bu may" xfId="2631"/>
    <cellStyle name="2_Yen Na - Yen Tinh Theo 51 bu may Ghep" xfId="2632"/>
    <cellStyle name="2_Yen Na - Yen Tinh Theo 51 -TV NA Ghep" xfId="2633"/>
    <cellStyle name="2_Yen Na-Yen Tinh 07" xfId="2634"/>
    <cellStyle name="2_ÿÿÿÿÿ" xfId="2635"/>
    <cellStyle name="2_ÿÿÿÿÿ_1" xfId="2636"/>
    <cellStyle name="2_ÿÿÿÿÿ_1_5. Du toan dien chieu sang" xfId="2637"/>
    <cellStyle name="2_ÿÿÿÿÿ_13. Tong hop thang 9" xfId="2638"/>
    <cellStyle name="2_ÿÿÿÿÿ_A1" xfId="2639"/>
    <cellStyle name="2_ÿÿÿÿÿ_A2" xfId="2640"/>
    <cellStyle name="2_ÿÿÿÿÿ_A3" xfId="2641"/>
    <cellStyle name="2_ÿÿÿÿÿ_A5" xfId="2642"/>
    <cellStyle name="2_ÿÿÿÿÿ_A7" xfId="2643"/>
    <cellStyle name="2_ÿÿÿÿÿ_B5" xfId="2644"/>
    <cellStyle name="2_ÿÿÿÿÿ_B6" xfId="2645"/>
    <cellStyle name="2_ÿÿÿÿÿ_B7" xfId="2646"/>
    <cellStyle name="2_ÿÿÿÿÿ_Bao cao thang G1" xfId="2647"/>
    <cellStyle name="2_ÿÿÿÿÿ_Bao cao thang G1 2" xfId="2648"/>
    <cellStyle name="2_ÿÿÿÿÿ_Bieu tong hop nhu cau ung 2011 da chon loc -Mien nui" xfId="2649"/>
    <cellStyle name="2_ÿÿÿÿÿ_Book1" xfId="2650"/>
    <cellStyle name="2_ÿÿÿÿÿ_Book1 2" xfId="2651"/>
    <cellStyle name="2_ÿÿÿÿÿ_Book1_Phụ luc goi 5" xfId="2652"/>
    <cellStyle name="2_ÿÿÿÿÿ_Don gia Goi thau so 1 (872)" xfId="2653"/>
    <cellStyle name="2_ÿÿÿÿÿ_Don gia Goi thau so 1 (872) 2" xfId="2654"/>
    <cellStyle name="2_ÿÿÿÿÿ_DTduong-goi1" xfId="2655"/>
    <cellStyle name="2_ÿÿÿÿÿ_DTduong-goi1 2" xfId="2656"/>
    <cellStyle name="2_ÿÿÿÿÿ_dutoanLCSP04-km0-5-goi1 (Ban 5 sua 24-8)" xfId="2657"/>
    <cellStyle name="2_ÿÿÿÿÿ_M3" xfId="2658"/>
    <cellStyle name="2_ÿÿÿÿÿ_M8" xfId="2659"/>
    <cellStyle name="2_ÿÿÿÿÿ_Sheet1" xfId="2660"/>
    <cellStyle name="2_ÿÿÿÿÿ_Sheet1_B8" xfId="2661"/>
    <cellStyle name="2_ÿÿÿÿÿ_Sheet2" xfId="2662"/>
    <cellStyle name="2_ÿÿÿÿÿ_T1" xfId="2663"/>
    <cellStyle name="2_ÿÿÿÿÿ_T1 (2)" xfId="2664"/>
    <cellStyle name="2_ÿÿÿÿÿ_T1 (2)_Thạch Hà- báo cáo kỳ  thang 4 năm 2013" xfId="2665"/>
    <cellStyle name="2_ÿÿÿÿÿ_T1 (2)_Thạch Hà- báo cáo kỳ  thang 4 năm 2013_1" xfId="2666"/>
    <cellStyle name="2_ÿÿÿÿÿ_T1_Thạch Hà- báo cáo kỳ  thang 4 năm 2013" xfId="2667"/>
    <cellStyle name="2_ÿÿÿÿÿ_T1_Thạch Hà- báo cáo kỳ  thang 4 năm 2013_1" xfId="2668"/>
    <cellStyle name="2_ÿÿÿÿÿ_Thạch Hà- báo cáo kỳ  thang 4 năm 2013" xfId="2669"/>
    <cellStyle name="2_ÿÿÿÿÿ_Thạch Hà- báo cáo kỳ  thang 4 năm 2013_1" xfId="2670"/>
    <cellStyle name="2_ÿÿÿÿÿ_Thạch Hà- Báo cáo tháng 4 năm 2013" xfId="2671"/>
    <cellStyle name="2_ÿÿÿÿÿ_Tinh KLHC goi 1" xfId="2672"/>
    <cellStyle name="2_ÿÿÿÿÿ_Tinh KLHC goi 1 2" xfId="2673"/>
    <cellStyle name="2_ÿÿÿÿÿ_Tong hop DT dieu chinh duong 38-95" xfId="2674"/>
    <cellStyle name="2_ÿÿÿÿÿ_Tong hop DT dieu chinh duong 38-95 2" xfId="2675"/>
    <cellStyle name="20" xfId="2676"/>
    <cellStyle name="20 2" xfId="2677"/>
    <cellStyle name="20% - Accent1 2" xfId="2678"/>
    <cellStyle name="20% - Accent1 3" xfId="2679"/>
    <cellStyle name="20% - Accent1 4" xfId="2680"/>
    <cellStyle name="20% - Accent1 5" xfId="2681"/>
    <cellStyle name="20% - Accent2 2" xfId="2682"/>
    <cellStyle name="20% - Accent2 3" xfId="2683"/>
    <cellStyle name="20% - Accent2 4" xfId="2684"/>
    <cellStyle name="20% - Accent2 5" xfId="2685"/>
    <cellStyle name="20% - Accent3 2" xfId="2686"/>
    <cellStyle name="20% - Accent3 3" xfId="2687"/>
    <cellStyle name="20% - Accent3 4" xfId="2688"/>
    <cellStyle name="20% - Accent3 5" xfId="2689"/>
    <cellStyle name="20% - Accent4 2" xfId="2690"/>
    <cellStyle name="20% - Accent4 3" xfId="2691"/>
    <cellStyle name="20% - Accent4 4" xfId="2692"/>
    <cellStyle name="20% - Accent4 5" xfId="2693"/>
    <cellStyle name="20% - Accent5 2" xfId="2694"/>
    <cellStyle name="20% - Accent5 3" xfId="2695"/>
    <cellStyle name="20% - Accent5 4" xfId="2696"/>
    <cellStyle name="20% - Accent5 5" xfId="2697"/>
    <cellStyle name="20% - Accent6 2" xfId="2698"/>
    <cellStyle name="20% - Accent6 3" xfId="2699"/>
    <cellStyle name="20% - Accent6 4" xfId="2700"/>
    <cellStyle name="20% - Accent6 5" xfId="2701"/>
    <cellStyle name="20% - Nh?n1" xfId="2702"/>
    <cellStyle name="20% - Nh?n1 2" xfId="2703"/>
    <cellStyle name="20% - Nh?n1 3" xfId="2704"/>
    <cellStyle name="20% - Nh?n1 4" xfId="2705"/>
    <cellStyle name="20% - Nh?n2" xfId="2706"/>
    <cellStyle name="20% - Nh?n2 2" xfId="2707"/>
    <cellStyle name="20% - Nh?n2 3" xfId="2708"/>
    <cellStyle name="20% - Nh?n2 4" xfId="2709"/>
    <cellStyle name="20% - Nh?n3" xfId="2710"/>
    <cellStyle name="20% - Nh?n3 2" xfId="2711"/>
    <cellStyle name="20% - Nh?n3 3" xfId="2712"/>
    <cellStyle name="20% - Nh?n3 4" xfId="2713"/>
    <cellStyle name="20% - Nh?n4" xfId="2714"/>
    <cellStyle name="20% - Nh?n4 2" xfId="2715"/>
    <cellStyle name="20% - Nh?n4 3" xfId="2716"/>
    <cellStyle name="20% - Nh?n4 4" xfId="2717"/>
    <cellStyle name="20% - Nh?n5" xfId="2718"/>
    <cellStyle name="20% - Nh?n5 2" xfId="2719"/>
    <cellStyle name="20% - Nh?n5 3" xfId="2720"/>
    <cellStyle name="20% - Nh?n5 4" xfId="2721"/>
    <cellStyle name="20% - Nh?n6" xfId="2722"/>
    <cellStyle name="20% - Nh?n6 2" xfId="2723"/>
    <cellStyle name="20% - Nh?n6 3" xfId="2724"/>
    <cellStyle name="20% - Nh?n6 4" xfId="2725"/>
    <cellStyle name="20% - Nhấn1" xfId="2726"/>
    <cellStyle name="20% - Nhấn1 2" xfId="2727"/>
    <cellStyle name="20% - Nhấn1 3" xfId="2728"/>
    <cellStyle name="20% - Nhấn1 4" xfId="2729"/>
    <cellStyle name="20% - Nhấn2" xfId="2730"/>
    <cellStyle name="20% - Nhấn2 2" xfId="2731"/>
    <cellStyle name="20% - Nhấn2 3" xfId="2732"/>
    <cellStyle name="20% - Nhấn2 4" xfId="2733"/>
    <cellStyle name="20% - Nhấn3" xfId="2734"/>
    <cellStyle name="20% - Nhấn3 2" xfId="2735"/>
    <cellStyle name="20% - Nhấn3 3" xfId="2736"/>
    <cellStyle name="20% - Nhấn3 4" xfId="2737"/>
    <cellStyle name="20% - Nhấn4" xfId="2738"/>
    <cellStyle name="20% - Nhấn4 2" xfId="2739"/>
    <cellStyle name="20% - Nhấn4 3" xfId="2740"/>
    <cellStyle name="20% - Nhấn4 4" xfId="2741"/>
    <cellStyle name="20% - Nhấn5" xfId="2742"/>
    <cellStyle name="20% - Nhấn5 2" xfId="2743"/>
    <cellStyle name="20% - Nhấn5 3" xfId="2744"/>
    <cellStyle name="20% - Nhấn5 4" xfId="2745"/>
    <cellStyle name="20% - Nhấn6" xfId="2746"/>
    <cellStyle name="20% - Nhấn6 2" xfId="2747"/>
    <cellStyle name="20% - Nhấn6 3" xfId="2748"/>
    <cellStyle name="20% - Nhấn6 4" xfId="2749"/>
    <cellStyle name="-2001" xfId="2750"/>
    <cellStyle name="3" xfId="2751"/>
    <cellStyle name="3_0D5B6000" xfId="2752"/>
    <cellStyle name="3_13. Tong hop thang 9" xfId="2753"/>
    <cellStyle name="3_6.Bang_luong_moi_XDCB" xfId="2754"/>
    <cellStyle name="3_7 noi 48 goi C5 9 vi na" xfId="2755"/>
    <cellStyle name="3_A che do KS +chi BQL" xfId="2756"/>
    <cellStyle name="3_A1" xfId="2757"/>
    <cellStyle name="3_A2" xfId="2758"/>
    <cellStyle name="3_A3" xfId="2759"/>
    <cellStyle name="3_A5" xfId="2760"/>
    <cellStyle name="3_A7" xfId="2761"/>
    <cellStyle name="3_B5" xfId="2762"/>
    <cellStyle name="3_B6" xfId="2763"/>
    <cellStyle name="3_B7" xfId="2764"/>
    <cellStyle name="3_BANG CAM COC GPMB 8km" xfId="2765"/>
    <cellStyle name="3_BANG CAM COC GPMB 8km_5. Du toan dien chieu sang" xfId="2766"/>
    <cellStyle name="3_Bang tong hop khoi luong" xfId="2767"/>
    <cellStyle name="3_BC thang" xfId="2768"/>
    <cellStyle name="3_BC thang 2" xfId="2769"/>
    <cellStyle name="3_BC thang_TONG HOP QUYET TOAN THANH PHO 2013" xfId="2770"/>
    <cellStyle name="3_Book1" xfId="2771"/>
    <cellStyle name="3_Book1_02-07 Tuyen chinh" xfId="2772"/>
    <cellStyle name="3_Book1_02-07Tuyen Nhanh" xfId="2773"/>
    <cellStyle name="3_Book1_1" xfId="2774"/>
    <cellStyle name="3_Book1_1_131114- Bieu giao du toan CTMTQG 2014 giao" xfId="2775"/>
    <cellStyle name="3_Book1_1_5. Du toan dien chieu sang" xfId="2776"/>
    <cellStyle name="3_Book1_1_Phụ luc goi 5" xfId="2777"/>
    <cellStyle name="3_Book1_1_Phụ luc goi 5 2" xfId="2778"/>
    <cellStyle name="3_Book1_1_Phụ luc goi 5_TONG HOP QUYET TOAN THANH PHO 2013" xfId="2779"/>
    <cellStyle name="3_Book1_Ban chuyen trach 29 (dieu chinh)" xfId="2780"/>
    <cellStyle name="3_Book1_Ban chuyen trach 29 (dieu chinh)_BHYT nguoi ngheo" xfId="2781"/>
    <cellStyle name="3_Book1_Ban chuyen trach 29 (dieu chinh)_DT 2015 (chinh thuc)" xfId="2782"/>
    <cellStyle name="3_Book1_ban chuyen trach 29 bo sung cho huyen ( DC theo QDUBND tinh theo doi)" xfId="2783"/>
    <cellStyle name="3_Book1_ban chuyen trach 29 bo sung cho huyen ( DC theo QDUBND tinh theo doi)_BHYT nguoi ngheo" xfId="2784"/>
    <cellStyle name="3_Book1_ban chuyen trach 29 bo sung cho huyen ( DC theo QDUBND tinh theo doi)_DT 2015 (chinh thuc)" xfId="2785"/>
    <cellStyle name="3_Book1_Bang noi suy KL dao dat da" xfId="2786"/>
    <cellStyle name="3_Book1_BC thang" xfId="2787"/>
    <cellStyle name="3_Book1_bo sung du toan  hong linh" xfId="2788"/>
    <cellStyle name="3_Book1_Book1" xfId="2789"/>
    <cellStyle name="3_Book1_Book1_5. Du toan dien chieu sang" xfId="2790"/>
    <cellStyle name="3_Book1_Cau Hoa Son Km 1+441.06 (14-12-2006)" xfId="2791"/>
    <cellStyle name="3_Book1_Cau Hoa Son Km 1+441.06 (22-10-2006)" xfId="2792"/>
    <cellStyle name="3_Book1_Cau Hoa Son Km 1+441.06 (24-10-2006)" xfId="2793"/>
    <cellStyle name="3_Book1_Cau Nam Tot(ngay 2-10-2006)" xfId="2794"/>
    <cellStyle name="3_Book1_CAU XOP XANG II(su­a)" xfId="2795"/>
    <cellStyle name="3_Book1_CAU XOP XANG II(su­a)_5. Du toan dien chieu sang" xfId="2796"/>
    <cellStyle name="3_Book1_Dieu phoi dat goi 1" xfId="2797"/>
    <cellStyle name="3_Book1_Dieu phoi dat goi 2" xfId="2798"/>
    <cellStyle name="3_Book1_DT 27-9-2006 nop SKH" xfId="2799"/>
    <cellStyle name="3_Book1_DT Kha thi ngay 11-2-06" xfId="2800"/>
    <cellStyle name="3_Book1_DT Kha thi ngay 11-2-06_5. Du toan dien chieu sang" xfId="2801"/>
    <cellStyle name="3_Book1_DT ngay 04-01-2006" xfId="2802"/>
    <cellStyle name="3_Book1_DT ngay 11-4-2006" xfId="2803"/>
    <cellStyle name="3_Book1_DT ngay 15-11-05" xfId="2804"/>
    <cellStyle name="3_Book1_DT ngay 15-11-05_5. Du toan dien chieu sang" xfId="2805"/>
    <cellStyle name="3_Book1_DT theo DM24" xfId="2806"/>
    <cellStyle name="3_Book1_DT Yen Na - Yen Tinh Theo 51 bu may CT8" xfId="2807"/>
    <cellStyle name="3_Book1_Du toan KT-TCsua theo TT 03 - YC 471" xfId="2808"/>
    <cellStyle name="3_Book1_Du toan nam 2014 (chinh thuc)" xfId="2809"/>
    <cellStyle name="3_Book1_Du toan nam 2014 (chinh thuc)_BHYT nguoi ngheo" xfId="2810"/>
    <cellStyle name="3_Book1_Du toan nam 2014 (chinh thuc)_DT 2015 (chinh thuc)" xfId="2811"/>
    <cellStyle name="3_Book1_Du toan Phuong lam" xfId="2812"/>
    <cellStyle name="3_Book1_Du toan Phuong lam_5. Du toan dien chieu sang" xfId="2813"/>
    <cellStyle name="3_Book1_Du toan QL 27 (23-12-2005)" xfId="2814"/>
    <cellStyle name="3_Book1_DuAnKT ngay 11-2-2006" xfId="2815"/>
    <cellStyle name="3_Book1_Goi 1" xfId="2816"/>
    <cellStyle name="3_Book1_Goi thau so 2 (20-6-2006)" xfId="2817"/>
    <cellStyle name="3_Book1_Goi thau so 2 (20-6-2006)_5. Du toan dien chieu sang" xfId="2818"/>
    <cellStyle name="3_Book1_Goi02(25-05-2006)" xfId="2819"/>
    <cellStyle name="3_Book1_K C N - HUNG DONG L.NHUA" xfId="2820"/>
    <cellStyle name="3_Book1_K C N - HUNG DONG L.NHUA_5. Du toan dien chieu sang" xfId="2821"/>
    <cellStyle name="3_Book1_Khoi Luong Hoang Truong - Hoang Phu" xfId="2822"/>
    <cellStyle name="3_Book1_Khoi Luong Hoang Truong - Hoang Phu_5. Du toan dien chieu sang" xfId="2823"/>
    <cellStyle name="3_Book1_KLdao chuan" xfId="2824"/>
    <cellStyle name="3_Book1_KLdao chuan 2" xfId="2825"/>
    <cellStyle name="3_Book1_KLdao chuan_TONG HOP QUYET TOAN THANH PHO 2013" xfId="2826"/>
    <cellStyle name="3_Book1_Muong TL" xfId="2827"/>
    <cellStyle name="3_Book1_Sua -  Nam Cam 07" xfId="2828"/>
    <cellStyle name="3_Book1_T4-nhanh1(17-6)" xfId="2829"/>
    <cellStyle name="3_Book1_TH BHXH 2015" xfId="2830"/>
    <cellStyle name="3_Book1_TH chenh lech Quy Luong 2014 (Phuc)" xfId="2831"/>
    <cellStyle name="3_Book1_TH chenh lech Quy Luong 2014 (Phuc)_BHYT nguoi ngheo" xfId="2832"/>
    <cellStyle name="3_Book1_TH chenh lech Quy Luong 2014 (Phuc)_DT 2015 (chinh thuc)" xfId="2833"/>
    <cellStyle name="3_Book1_THU NS den 21.12.2014" xfId="2834"/>
    <cellStyle name="3_Book1_Tong muc KT 20-11 Tan Huong Tuyen2" xfId="2835"/>
    <cellStyle name="3_Book1_Tuyen so 1-Km0+00 - Km0+852.56" xfId="2836"/>
    <cellStyle name="3_Book1_TV sua ngay 02-08-06" xfId="2837"/>
    <cellStyle name="3_Book1_Xl0000087" xfId="2838"/>
    <cellStyle name="3_Book1_xop nhi Gia Q4( 7-3-07)" xfId="2839"/>
    <cellStyle name="3_Book1_Yen Na-Yen Tinh 07" xfId="2840"/>
    <cellStyle name="3_Book1_Yen Na-Yen tinh 11" xfId="2841"/>
    <cellStyle name="3_Book1_ÿÿÿÿÿ" xfId="2842"/>
    <cellStyle name="3_C" xfId="2843"/>
    <cellStyle name="3_Cao Son - DTTKchinh TT 03, 04" xfId="2844"/>
    <cellStyle name="3_Cau Hoi 115" xfId="2845"/>
    <cellStyle name="3_Cau Hua Trai (TT 04)" xfId="2846"/>
    <cellStyle name="3_Cau Nam Tot(ngay 2-10-2006)" xfId="2847"/>
    <cellStyle name="3_Cau Thanh Ha 1" xfId="2848"/>
    <cellStyle name="3_Cau thuy dien Ban La (Cu Anh)" xfId="2849"/>
    <cellStyle name="3_Cau thuy dien Ban La (Cu Anh) 2" xfId="2850"/>
    <cellStyle name="3_Cau thuy dien Ban La (Cu Anh) 2_THÀNH NAM 2003 " xfId="2851"/>
    <cellStyle name="3_Cau thuy dien Ban La (Cu Anh) 3" xfId="2852"/>
    <cellStyle name="3_Cau thuy dien Ban La (Cu Anh) 4" xfId="2853"/>
    <cellStyle name="3_Cau thuy dien Ban La (Cu Anh) 5" xfId="2854"/>
    <cellStyle name="3_Cau thuy dien Ban La (Cu Anh)_1009030 TW chi vong II pan bo lua ra (update dan so-thuy loi phi 30-9-2010)(bac ninh-quang ngai)final chinh Da Nang" xfId="2855"/>
    <cellStyle name="3_Cau thuy dien Ban La (Cu Anh)_1009030 TW chi vong II pan bo lua ra (update dan so-thuy loi phi 30-9-2010)(bac ninh-quang ngai)final chinh Da Nang_CQ XAC DINH MAT BANG 2016 (Quảng Trị)" xfId="2856"/>
    <cellStyle name="3_Cau thuy dien Ban La (Cu Anh)_1009030 TW chi vong II pan bo lua ra (update dan so-thuy loi phi 30-9-2010)(bac ninh-quang ngai)final chinh Da Nang_CQ XAC DINH MAT BANG 2016 Thanh Hoa" xfId="2857"/>
    <cellStyle name="3_Cau thuy dien Ban La (Cu Anh)_108 - CBCC xa - nam 2015 - Kim dot 2" xfId="2858"/>
    <cellStyle name="3_Cau thuy dien Ban La (Cu Anh)_13. Tong hop thang 9" xfId="2859"/>
    <cellStyle name="3_Cau thuy dien Ban La (Cu Anh)_131114- Bieu giao du toan CTMTQG 2014 giao" xfId="2860"/>
    <cellStyle name="3_Cau thuy dien Ban La (Cu Anh)_160505 BIEU CHI NSDP TREN DAU DAN (BAO GÔM BSCMT)" xfId="2861"/>
    <cellStyle name="3_Cau thuy dien Ban La (Cu Anh)_160627 Dinh muc chi thuong xuyen 2017 -73% - 72-28 theo can doi cua TCT" xfId="2862"/>
    <cellStyle name="3_Cau thuy dien Ban La (Cu Anh)_160627 tinh dieu tiet cho 3 dp tiep thu bac kan, tiep thu Quang Nam 80-20; 72-28" xfId="2863"/>
    <cellStyle name="3_Cau thuy dien Ban La (Cu Anh)_5. Du toan dien chieu sang" xfId="2864"/>
    <cellStyle name="3_Cau thuy dien Ban La (Cu Anh)_7. BC đau nam HK moi ( 17-10)" xfId="2865"/>
    <cellStyle name="3_Cau thuy dien Ban La (Cu Anh)_A1" xfId="2866"/>
    <cellStyle name="3_Cau thuy dien Ban La (Cu Anh)_A1_1" xfId="2867"/>
    <cellStyle name="3_Cau thuy dien Ban La (Cu Anh)_A1_B8" xfId="2868"/>
    <cellStyle name="3_Cau thuy dien Ban La (Cu Anh)_A1_THÀNH NAM 2003 " xfId="2869"/>
    <cellStyle name="3_Cau thuy dien Ban La (Cu Anh)_A2" xfId="2870"/>
    <cellStyle name="3_Cau thuy dien Ban La (Cu Anh)_A3" xfId="2871"/>
    <cellStyle name="3_Cau thuy dien Ban La (Cu Anh)_A3_1" xfId="2872"/>
    <cellStyle name="3_Cau thuy dien Ban La (Cu Anh)_A3_THÀNH NAM 2003 " xfId="2873"/>
    <cellStyle name="3_Cau thuy dien Ban La (Cu Anh)_A4" xfId="2874"/>
    <cellStyle name="3_Cau thuy dien Ban La (Cu Anh)_A5" xfId="2875"/>
    <cellStyle name="3_Cau thuy dien Ban La (Cu Anh)_A6" xfId="2876"/>
    <cellStyle name="3_Cau thuy dien Ban La (Cu Anh)_A6_1" xfId="2877"/>
    <cellStyle name="3_Cau thuy dien Ban La (Cu Anh)_A7" xfId="2878"/>
    <cellStyle name="3_Cau thuy dien Ban La (Cu Anh)_A7_1" xfId="2879"/>
    <cellStyle name="3_Cau thuy dien Ban La (Cu Anh)_A7_2" xfId="2880"/>
    <cellStyle name="3_Cau thuy dien Ban La (Cu Anh)_B5" xfId="2881"/>
    <cellStyle name="3_Cau thuy dien Ban La (Cu Anh)_B5_1" xfId="2882"/>
    <cellStyle name="3_Cau thuy dien Ban La (Cu Anh)_B6" xfId="2883"/>
    <cellStyle name="3_Cau thuy dien Ban La (Cu Anh)_B6_1" xfId="2884"/>
    <cellStyle name="3_Cau thuy dien Ban La (Cu Anh)_B7" xfId="2885"/>
    <cellStyle name="3_Cau thuy dien Ban La (Cu Anh)_B7_1" xfId="2886"/>
    <cellStyle name="3_Cau thuy dien Ban La (Cu Anh)_B8" xfId="2887"/>
    <cellStyle name="3_Cau thuy dien Ban La (Cu Anh)_bao cao chi xdcb 6 thang dau nam" xfId="2888"/>
    <cellStyle name="3_Cau thuy dien Ban La (Cu Anh)_BIEU 2 ngay 11 10" xfId="2889"/>
    <cellStyle name="3_Cau thuy dien Ban La (Cu Anh)_Bieu moi lam" xfId="2890"/>
    <cellStyle name="3_Cau thuy dien Ban La (Cu Anh)_BIEU SO 2 NGAY 4 10" xfId="2891"/>
    <cellStyle name="3_Cau thuy dien Ban La (Cu Anh)_Book1" xfId="2892"/>
    <cellStyle name="3_Cau thuy dien Ban La (Cu Anh)_M 20" xfId="2893"/>
    <cellStyle name="3_Cau thuy dien Ban La (Cu Anh)_M 20 2" xfId="2894"/>
    <cellStyle name="3_Cau thuy dien Ban La (Cu Anh)_M 20_13. Tong hop thang 9" xfId="2895"/>
    <cellStyle name="3_Cau thuy dien Ban La (Cu Anh)_M 20_A1" xfId="2896"/>
    <cellStyle name="3_Cau thuy dien Ban La (Cu Anh)_M 20_A3" xfId="2897"/>
    <cellStyle name="3_Cau thuy dien Ban La (Cu Anh)_M 20_A4" xfId="2898"/>
    <cellStyle name="3_Cau thuy dien Ban La (Cu Anh)_M 20_A6" xfId="2899"/>
    <cellStyle name="3_Cau thuy dien Ban La (Cu Anh)_M 20_A7" xfId="2900"/>
    <cellStyle name="3_Cau thuy dien Ban La (Cu Anh)_M 20_A7_1" xfId="2901"/>
    <cellStyle name="3_Cau thuy dien Ban La (Cu Anh)_M 20_B5" xfId="2902"/>
    <cellStyle name="3_Cau thuy dien Ban La (Cu Anh)_M 20_B6" xfId="2903"/>
    <cellStyle name="3_Cau thuy dien Ban La (Cu Anh)_M 20_B7" xfId="2904"/>
    <cellStyle name="3_Cau thuy dien Ban La (Cu Anh)_M 20_B8" xfId="2905"/>
    <cellStyle name="3_Cau thuy dien Ban La (Cu Anh)_M 20_Sheet1" xfId="2906"/>
    <cellStyle name="3_Cau thuy dien Ban La (Cu Anh)_M 20_Thạch Hà- báo cáo kỳ  thang 4 năm 2013 (version 1)" xfId="2907"/>
    <cellStyle name="3_Cau thuy dien Ban La (Cu Anh)_M 20_THÀNH NAM 2003 " xfId="2908"/>
    <cellStyle name="3_Cau thuy dien Ban La (Cu Anh)_M 6" xfId="2909"/>
    <cellStyle name="3_Cau thuy dien Ban La (Cu Anh)_M 6 2" xfId="2910"/>
    <cellStyle name="3_Cau thuy dien Ban La (Cu Anh)_M 6_13. Tong hop thang 9" xfId="2911"/>
    <cellStyle name="3_Cau thuy dien Ban La (Cu Anh)_M 6_A1" xfId="2912"/>
    <cellStyle name="3_Cau thuy dien Ban La (Cu Anh)_M 6_A3" xfId="2913"/>
    <cellStyle name="3_Cau thuy dien Ban La (Cu Anh)_M 6_A4" xfId="2914"/>
    <cellStyle name="3_Cau thuy dien Ban La (Cu Anh)_M 6_A6" xfId="2915"/>
    <cellStyle name="3_Cau thuy dien Ban La (Cu Anh)_M 6_A7" xfId="2916"/>
    <cellStyle name="3_Cau thuy dien Ban La (Cu Anh)_M 6_A7_1" xfId="2917"/>
    <cellStyle name="3_Cau thuy dien Ban La (Cu Anh)_M 6_B5" xfId="2918"/>
    <cellStyle name="3_Cau thuy dien Ban La (Cu Anh)_M 6_B6" xfId="2919"/>
    <cellStyle name="3_Cau thuy dien Ban La (Cu Anh)_M 6_B7" xfId="2920"/>
    <cellStyle name="3_Cau thuy dien Ban La (Cu Anh)_M 6_B8" xfId="2921"/>
    <cellStyle name="3_Cau thuy dien Ban La (Cu Anh)_M 6_Sheet1" xfId="2922"/>
    <cellStyle name="3_Cau thuy dien Ban La (Cu Anh)_M 6_Thạch Hà- báo cáo kỳ  thang 4 năm 2013 (version 1)" xfId="2923"/>
    <cellStyle name="3_Cau thuy dien Ban La (Cu Anh)_M 6_THÀNH NAM 2003 " xfId="2924"/>
    <cellStyle name="3_Cau thuy dien Ban La (Cu Anh)_M 7" xfId="2925"/>
    <cellStyle name="3_Cau thuy dien Ban La (Cu Anh)_M 7 2" xfId="2926"/>
    <cellStyle name="3_Cau thuy dien Ban La (Cu Anh)_M 7_13. Tong hop thang 9" xfId="2927"/>
    <cellStyle name="3_Cau thuy dien Ban La (Cu Anh)_M 7_A1" xfId="2928"/>
    <cellStyle name="3_Cau thuy dien Ban La (Cu Anh)_M 7_A3" xfId="2929"/>
    <cellStyle name="3_Cau thuy dien Ban La (Cu Anh)_M 7_A4" xfId="2930"/>
    <cellStyle name="3_Cau thuy dien Ban La (Cu Anh)_M 7_A6" xfId="2931"/>
    <cellStyle name="3_Cau thuy dien Ban La (Cu Anh)_M 7_A7" xfId="2932"/>
    <cellStyle name="3_Cau thuy dien Ban La (Cu Anh)_M 7_A7_1" xfId="2933"/>
    <cellStyle name="3_Cau thuy dien Ban La (Cu Anh)_M 7_B5" xfId="2934"/>
    <cellStyle name="3_Cau thuy dien Ban La (Cu Anh)_M 7_B6" xfId="2935"/>
    <cellStyle name="3_Cau thuy dien Ban La (Cu Anh)_M 7_B7" xfId="2936"/>
    <cellStyle name="3_Cau thuy dien Ban La (Cu Anh)_M 7_B8" xfId="2937"/>
    <cellStyle name="3_Cau thuy dien Ban La (Cu Anh)_M 7_Sheet1" xfId="2938"/>
    <cellStyle name="3_Cau thuy dien Ban La (Cu Anh)_M 7_Thạch Hà- báo cáo kỳ  thang 4 năm 2013 (version 1)" xfId="2939"/>
    <cellStyle name="3_Cau thuy dien Ban La (Cu Anh)_M 7_THÀNH NAM 2003 " xfId="2940"/>
    <cellStyle name="3_Cau thuy dien Ban La (Cu Anh)_M TH" xfId="2941"/>
    <cellStyle name="3_Cau thuy dien Ban La (Cu Anh)_M TH 2" xfId="2942"/>
    <cellStyle name="3_Cau thuy dien Ban La (Cu Anh)_M TH_13. Tong hop thang 9" xfId="2943"/>
    <cellStyle name="3_Cau thuy dien Ban La (Cu Anh)_M TH_A1" xfId="2944"/>
    <cellStyle name="3_Cau thuy dien Ban La (Cu Anh)_M TH_A3" xfId="2945"/>
    <cellStyle name="3_Cau thuy dien Ban La (Cu Anh)_M TH_A4" xfId="2946"/>
    <cellStyle name="3_Cau thuy dien Ban La (Cu Anh)_M TH_A6" xfId="2947"/>
    <cellStyle name="3_Cau thuy dien Ban La (Cu Anh)_M TH_A7" xfId="2948"/>
    <cellStyle name="3_Cau thuy dien Ban La (Cu Anh)_M TH_A7_1" xfId="2949"/>
    <cellStyle name="3_Cau thuy dien Ban La (Cu Anh)_M TH_B5" xfId="2950"/>
    <cellStyle name="3_Cau thuy dien Ban La (Cu Anh)_M TH_B6" xfId="2951"/>
    <cellStyle name="3_Cau thuy dien Ban La (Cu Anh)_M TH_B7" xfId="2952"/>
    <cellStyle name="3_Cau thuy dien Ban La (Cu Anh)_M TH_B8" xfId="2953"/>
    <cellStyle name="3_Cau thuy dien Ban La (Cu Anh)_M TH_Sheet1" xfId="2954"/>
    <cellStyle name="3_Cau thuy dien Ban La (Cu Anh)_M TH_Thạch Hà- báo cáo kỳ  thang 4 năm 2013 (version 1)" xfId="2955"/>
    <cellStyle name="3_Cau thuy dien Ban La (Cu Anh)_M TH_THÀNH NAM 2003 " xfId="2956"/>
    <cellStyle name="3_Cau thuy dien Ban La (Cu Anh)_M3" xfId="2957"/>
    <cellStyle name="3_Cau thuy dien Ban La (Cu Anh)_M8" xfId="2958"/>
    <cellStyle name="3_Cau thuy dien Ban La (Cu Anh)_Phụ luc goi 5" xfId="2959"/>
    <cellStyle name="3_Cau thuy dien Ban La (Cu Anh)_Phụ luc goi 5 2" xfId="2960"/>
    <cellStyle name="3_Cau thuy dien Ban La (Cu Anh)_Phụ luc goi 5_TONG HOP QUYET TOAN THANH PHO 2013" xfId="2961"/>
    <cellStyle name="3_Cau thuy dien Ban La (Cu Anh)_Sheet1" xfId="2962"/>
    <cellStyle name="3_Cau thuy dien Ban La (Cu Anh)_Sheet1_1" xfId="2963"/>
    <cellStyle name="3_Cau thuy dien Ban La (Cu Anh)_Sheet1_B8" xfId="2964"/>
    <cellStyle name="3_Cau thuy dien Ban La (Cu Anh)_Sheet2" xfId="2965"/>
    <cellStyle name="3_Cau thuy dien Ban La (Cu Anh)_T1" xfId="2966"/>
    <cellStyle name="3_Cau thuy dien Ban La (Cu Anh)_T1 (2)" xfId="2967"/>
    <cellStyle name="3_Cau thuy dien Ban La (Cu Anh)_T1 (2)_Thạch Hà- báo cáo kỳ  thang 4 năm 2013" xfId="2968"/>
    <cellStyle name="3_Cau thuy dien Ban La (Cu Anh)_T1_Thạch Hà- báo cáo kỳ  thang 4 năm 2013" xfId="2969"/>
    <cellStyle name="3_Cau thuy dien Ban La (Cu Anh)_T-Bao cao chi 6 thang" xfId="2970"/>
    <cellStyle name="3_Cau thuy dien Ban La (Cu Anh)_Thạch Hà- báo cáo kỳ  thang 4 năm 2013" xfId="2971"/>
    <cellStyle name="3_Cau thuy dien Ban La (Cu Anh)_Thạch Hà- Báo cáo tháng 4 năm 2013" xfId="2972"/>
    <cellStyle name="3_Cau thuy dien Ban La (Cu Anh)_TONG HOP QUYET TOAN THANH PHO 2013" xfId="2973"/>
    <cellStyle name="3_Cau thuy dien Ban La (Cu Anh)_Xl0000087" xfId="2974"/>
    <cellStyle name="3_CAU XOP XANG II(su­a)" xfId="2975"/>
    <cellStyle name="3_Chau Thon - Tan Xuan (KCS 8-12-06)" xfId="2976"/>
    <cellStyle name="3_Chi phi KS" xfId="2977"/>
    <cellStyle name="3_cong" xfId="2978"/>
    <cellStyle name="3_cuong sua 9.10" xfId="2979"/>
    <cellStyle name="3_Dakt-Cau tinh Hua Phan" xfId="2980"/>
    <cellStyle name="3_DIEN" xfId="2981"/>
    <cellStyle name="3_Dieu phoi dat goi 1" xfId="2982"/>
    <cellStyle name="3_Dieu phoi dat goi 1_5. Du toan dien chieu sang" xfId="2983"/>
    <cellStyle name="3_Dieu phoi dat goi 2" xfId="2984"/>
    <cellStyle name="3_Dieu phoi dat goi 2_5. Du toan dien chieu sang" xfId="2985"/>
    <cellStyle name="3_Dinh muc thiet ke" xfId="2986"/>
    <cellStyle name="3_DONGIA" xfId="2987"/>
    <cellStyle name="3_DT Kha thi ngay 11-2-06" xfId="2988"/>
    <cellStyle name="3_DT KS Cam LAc-10-05-07" xfId="2989"/>
    <cellStyle name="3_DT KT ngay 10-9-2005" xfId="2990"/>
    <cellStyle name="3_DT ngay 04-01-2006" xfId="2991"/>
    <cellStyle name="3_DT ngay 04-01-2006_5. Du toan dien chieu sang" xfId="2992"/>
    <cellStyle name="3_DT ngay 11-4-2006" xfId="2993"/>
    <cellStyle name="3_DT ngay 11-4-2006_5. Du toan dien chieu sang" xfId="2994"/>
    <cellStyle name="3_DT ngay 15-11-05" xfId="2995"/>
    <cellStyle name="3_DT R1 duyet" xfId="2996"/>
    <cellStyle name="3_DT theo DM24" xfId="2997"/>
    <cellStyle name="3_DT Yen Na - Yen Tinh Theo 51 bu may CT8" xfId="2998"/>
    <cellStyle name="3_Dtdchinh2397" xfId="2999"/>
    <cellStyle name="3_Dtdchinh2397 2" xfId="3000"/>
    <cellStyle name="3_Dtdchinh2397_Phụ luc goi 5" xfId="3001"/>
    <cellStyle name="3_Dtdchinh2397_TONG HOP QUYET TOAN THANH PHO 2013" xfId="3002"/>
    <cellStyle name="3_DTXL goi 11(20-9-05)" xfId="3003"/>
    <cellStyle name="3_du toan" xfId="3004"/>
    <cellStyle name="3_du toan (03-11-05)" xfId="3005"/>
    <cellStyle name="3_Du toan (12-05-2005) Tham dinh" xfId="3006"/>
    <cellStyle name="3_Du toan (12-05-2005) Tham dinh_5. Du toan dien chieu sang" xfId="3007"/>
    <cellStyle name="3_Du toan (23-05-2005) Tham dinh" xfId="3008"/>
    <cellStyle name="3_Du toan (23-05-2005) Tham dinh_5. Du toan dien chieu sang" xfId="3009"/>
    <cellStyle name="3_Du toan (5 - 04 - 2004)" xfId="3010"/>
    <cellStyle name="3_Du toan (5 - 04 - 2004)_5. Du toan dien chieu sang" xfId="3011"/>
    <cellStyle name="3_Du toan (6-3-2005)" xfId="3012"/>
    <cellStyle name="3_Du toan (Ban A)" xfId="3013"/>
    <cellStyle name="3_Du toan (Ban A)_5. Du toan dien chieu sang" xfId="3014"/>
    <cellStyle name="3_Du toan (ngay 13 - 07 - 2004)" xfId="3015"/>
    <cellStyle name="3_Du toan (ngay 13 - 07 - 2004)_5. Du toan dien chieu sang" xfId="3016"/>
    <cellStyle name="3_Du toan (ngay 25-9-06)" xfId="3017"/>
    <cellStyle name="3_Du toan 558 (Km17+508.12 - Km 22)" xfId="3018"/>
    <cellStyle name="3_Du toan 558 (Km17+508.12 - Km 22) 2" xfId="3019"/>
    <cellStyle name="3_Du toan 558 (Km17+508.12 - Km 22) 2_THÀNH NAM 2003 " xfId="3020"/>
    <cellStyle name="3_Du toan 558 (Km17+508.12 - Km 22) 3" xfId="3021"/>
    <cellStyle name="3_Du toan 558 (Km17+508.12 - Km 22) 4" xfId="3022"/>
    <cellStyle name="3_Du toan 558 (Km17+508.12 - Km 22) 5" xfId="3023"/>
    <cellStyle name="3_Du toan 558 (Km17+508.12 - Km 22)_1009030 TW chi vong II pan bo lua ra (update dan so-thuy loi phi 30-9-2010)(bac ninh-quang ngai)final chinh Da Nang" xfId="3024"/>
    <cellStyle name="3_Du toan 558 (Km17+508.12 - Km 22)_1009030 TW chi vong II pan bo lua ra (update dan so-thuy loi phi 30-9-2010)(bac ninh-quang ngai)final chinh Da Nang_CQ XAC DINH MAT BANG 2016 (Quảng Trị)" xfId="3025"/>
    <cellStyle name="3_Du toan 558 (Km17+508.12 - Km 22)_1009030 TW chi vong II pan bo lua ra (update dan so-thuy loi phi 30-9-2010)(bac ninh-quang ngai)final chinh Da Nang_CQ XAC DINH MAT BANG 2016 Thanh Hoa" xfId="3026"/>
    <cellStyle name="3_Du toan 558 (Km17+508.12 - Km 22)_108 - CBCC xa - nam 2015 - Kim dot 2" xfId="3027"/>
    <cellStyle name="3_Du toan 558 (Km17+508.12 - Km 22)_13. Tong hop thang 9" xfId="3028"/>
    <cellStyle name="3_Du toan 558 (Km17+508.12 - Km 22)_131114- Bieu giao du toan CTMTQG 2014 giao" xfId="3029"/>
    <cellStyle name="3_Du toan 558 (Km17+508.12 - Km 22)_160505 BIEU CHI NSDP TREN DAU DAN (BAO GÔM BSCMT)" xfId="3030"/>
    <cellStyle name="3_Du toan 558 (Km17+508.12 - Km 22)_160627 Dinh muc chi thuong xuyen 2017 -73% - 72-28 theo can doi cua TCT" xfId="3031"/>
    <cellStyle name="3_Du toan 558 (Km17+508.12 - Km 22)_160627 tinh dieu tiet cho 3 dp tiep thu bac kan, tiep thu Quang Nam 80-20; 72-28" xfId="3032"/>
    <cellStyle name="3_Du toan 558 (Km17+508.12 - Km 22)_5. Du toan dien chieu sang" xfId="3033"/>
    <cellStyle name="3_Du toan 558 (Km17+508.12 - Km 22)_7. BC đau nam HK moi ( 17-10)" xfId="3034"/>
    <cellStyle name="3_Du toan 558 (Km17+508.12 - Km 22)_A1" xfId="3035"/>
    <cellStyle name="3_Du toan 558 (Km17+508.12 - Km 22)_A1_1" xfId="3036"/>
    <cellStyle name="3_Du toan 558 (Km17+508.12 - Km 22)_A1_B8" xfId="3037"/>
    <cellStyle name="3_Du toan 558 (Km17+508.12 - Km 22)_A1_THÀNH NAM 2003 " xfId="3038"/>
    <cellStyle name="3_Du toan 558 (Km17+508.12 - Km 22)_A2" xfId="3039"/>
    <cellStyle name="3_Du toan 558 (Km17+508.12 - Km 22)_A3" xfId="3040"/>
    <cellStyle name="3_Du toan 558 (Km17+508.12 - Km 22)_A3_1" xfId="3041"/>
    <cellStyle name="3_Du toan 558 (Km17+508.12 - Km 22)_A3_THÀNH NAM 2003 " xfId="3042"/>
    <cellStyle name="3_Du toan 558 (Km17+508.12 - Km 22)_A4" xfId="3043"/>
    <cellStyle name="3_Du toan 558 (Km17+508.12 - Km 22)_A5" xfId="3044"/>
    <cellStyle name="3_Du toan 558 (Km17+508.12 - Km 22)_A6" xfId="3045"/>
    <cellStyle name="3_Du toan 558 (Km17+508.12 - Km 22)_A6_1" xfId="3046"/>
    <cellStyle name="3_Du toan 558 (Km17+508.12 - Km 22)_A7" xfId="3047"/>
    <cellStyle name="3_Du toan 558 (Km17+508.12 - Km 22)_A7_1" xfId="3048"/>
    <cellStyle name="3_Du toan 558 (Km17+508.12 - Km 22)_A7_2" xfId="3049"/>
    <cellStyle name="3_Du toan 558 (Km17+508.12 - Km 22)_B5" xfId="3050"/>
    <cellStyle name="3_Du toan 558 (Km17+508.12 - Km 22)_B5_1" xfId="3051"/>
    <cellStyle name="3_Du toan 558 (Km17+508.12 - Km 22)_B6" xfId="3052"/>
    <cellStyle name="3_Du toan 558 (Km17+508.12 - Km 22)_B6_1" xfId="3053"/>
    <cellStyle name="3_Du toan 558 (Km17+508.12 - Km 22)_B7" xfId="3054"/>
    <cellStyle name="3_Du toan 558 (Km17+508.12 - Km 22)_B7_1" xfId="3055"/>
    <cellStyle name="3_Du toan 558 (Km17+508.12 - Km 22)_B8" xfId="3056"/>
    <cellStyle name="3_Du toan 558 (Km17+508.12 - Km 22)_bao cao chi xdcb 6 thang dau nam" xfId="3057"/>
    <cellStyle name="3_Du toan 558 (Km17+508.12 - Km 22)_BIEU 2 ngay 11 10" xfId="3058"/>
    <cellStyle name="3_Du toan 558 (Km17+508.12 - Km 22)_Bieu moi lam" xfId="3059"/>
    <cellStyle name="3_Du toan 558 (Km17+508.12 - Km 22)_BIEU SO 2 NGAY 4 10" xfId="3060"/>
    <cellStyle name="3_Du toan 558 (Km17+508.12 - Km 22)_Book1" xfId="3061"/>
    <cellStyle name="3_Du toan 558 (Km17+508.12 - Km 22)_M 20" xfId="3062"/>
    <cellStyle name="3_Du toan 558 (Km17+508.12 - Km 22)_M 20 2" xfId="3063"/>
    <cellStyle name="3_Du toan 558 (Km17+508.12 - Km 22)_M 20_13. Tong hop thang 9" xfId="3064"/>
    <cellStyle name="3_Du toan 558 (Km17+508.12 - Km 22)_M 20_A1" xfId="3065"/>
    <cellStyle name="3_Du toan 558 (Km17+508.12 - Km 22)_M 20_A3" xfId="3066"/>
    <cellStyle name="3_Du toan 558 (Km17+508.12 - Km 22)_M 20_A4" xfId="3067"/>
    <cellStyle name="3_Du toan 558 (Km17+508.12 - Km 22)_M 20_A6" xfId="3068"/>
    <cellStyle name="3_Du toan 558 (Km17+508.12 - Km 22)_M 20_A7" xfId="3069"/>
    <cellStyle name="3_Du toan 558 (Km17+508.12 - Km 22)_M 20_A7_1" xfId="3070"/>
    <cellStyle name="3_Du toan 558 (Km17+508.12 - Km 22)_M 20_B5" xfId="3071"/>
    <cellStyle name="3_Du toan 558 (Km17+508.12 - Km 22)_M 20_B6" xfId="3072"/>
    <cellStyle name="3_Du toan 558 (Km17+508.12 - Km 22)_M 20_B7" xfId="3073"/>
    <cellStyle name="3_Du toan 558 (Km17+508.12 - Km 22)_M 20_B8" xfId="3074"/>
    <cellStyle name="3_Du toan 558 (Km17+508.12 - Km 22)_M 20_Sheet1" xfId="3075"/>
    <cellStyle name="3_Du toan 558 (Km17+508.12 - Km 22)_M 20_Thạch Hà- báo cáo kỳ  thang 4 năm 2013 (version 1)" xfId="3076"/>
    <cellStyle name="3_Du toan 558 (Km17+508.12 - Km 22)_M 20_THÀNH NAM 2003 " xfId="3077"/>
    <cellStyle name="3_Du toan 558 (Km17+508.12 - Km 22)_M 6" xfId="3078"/>
    <cellStyle name="3_Du toan 558 (Km17+508.12 - Km 22)_M 6 2" xfId="3079"/>
    <cellStyle name="3_Du toan 558 (Km17+508.12 - Km 22)_M 6_13. Tong hop thang 9" xfId="3080"/>
    <cellStyle name="3_Du toan 558 (Km17+508.12 - Km 22)_M 6_A1" xfId="3081"/>
    <cellStyle name="3_Du toan 558 (Km17+508.12 - Km 22)_M 6_A3" xfId="3082"/>
    <cellStyle name="3_Du toan 558 (Km17+508.12 - Km 22)_M 6_A4" xfId="3083"/>
    <cellStyle name="3_Du toan 558 (Km17+508.12 - Km 22)_M 6_A6" xfId="3084"/>
    <cellStyle name="3_Du toan 558 (Km17+508.12 - Km 22)_M 6_A7" xfId="3085"/>
    <cellStyle name="3_Du toan 558 (Km17+508.12 - Km 22)_M 6_A7_1" xfId="3086"/>
    <cellStyle name="3_Du toan 558 (Km17+508.12 - Km 22)_M 6_B5" xfId="3087"/>
    <cellStyle name="3_Du toan 558 (Km17+508.12 - Km 22)_M 6_B6" xfId="3088"/>
    <cellStyle name="3_Du toan 558 (Km17+508.12 - Km 22)_M 6_B7" xfId="3089"/>
    <cellStyle name="3_Du toan 558 (Km17+508.12 - Km 22)_M 6_B8" xfId="3090"/>
    <cellStyle name="3_Du toan 558 (Km17+508.12 - Km 22)_M 6_Sheet1" xfId="3091"/>
    <cellStyle name="3_Du toan 558 (Km17+508.12 - Km 22)_M 6_Thạch Hà- báo cáo kỳ  thang 4 năm 2013 (version 1)" xfId="3092"/>
    <cellStyle name="3_Du toan 558 (Km17+508.12 - Km 22)_M 6_THÀNH NAM 2003 " xfId="3093"/>
    <cellStyle name="3_Du toan 558 (Km17+508.12 - Km 22)_M 7" xfId="3094"/>
    <cellStyle name="3_Du toan 558 (Km17+508.12 - Km 22)_M 7 2" xfId="3095"/>
    <cellStyle name="3_Du toan 558 (Km17+508.12 - Km 22)_M 7_13. Tong hop thang 9" xfId="3096"/>
    <cellStyle name="3_Du toan 558 (Km17+508.12 - Km 22)_M 7_A1" xfId="3097"/>
    <cellStyle name="3_Du toan 558 (Km17+508.12 - Km 22)_M 7_A3" xfId="3098"/>
    <cellStyle name="3_Du toan 558 (Km17+508.12 - Km 22)_M 7_A4" xfId="3099"/>
    <cellStyle name="3_Du toan 558 (Km17+508.12 - Km 22)_M 7_A6" xfId="3100"/>
    <cellStyle name="3_Du toan 558 (Km17+508.12 - Km 22)_M 7_A7" xfId="3101"/>
    <cellStyle name="3_Du toan 558 (Km17+508.12 - Km 22)_M 7_A7_1" xfId="3102"/>
    <cellStyle name="3_Du toan 558 (Km17+508.12 - Km 22)_M 7_B5" xfId="3103"/>
    <cellStyle name="3_Du toan 558 (Km17+508.12 - Km 22)_M 7_B6" xfId="3104"/>
    <cellStyle name="3_Du toan 558 (Km17+508.12 - Km 22)_M 7_B7" xfId="3105"/>
    <cellStyle name="3_Du toan 558 (Km17+508.12 - Km 22)_M 7_B8" xfId="3106"/>
    <cellStyle name="3_Du toan 558 (Km17+508.12 - Km 22)_M 7_Sheet1" xfId="3107"/>
    <cellStyle name="3_Du toan 558 (Km17+508.12 - Km 22)_M 7_Thạch Hà- báo cáo kỳ  thang 4 năm 2013 (version 1)" xfId="3108"/>
    <cellStyle name="3_Du toan 558 (Km17+508.12 - Km 22)_M 7_THÀNH NAM 2003 " xfId="3109"/>
    <cellStyle name="3_Du toan 558 (Km17+508.12 - Km 22)_M TH" xfId="3110"/>
    <cellStyle name="3_Du toan 558 (Km17+508.12 - Km 22)_M TH 2" xfId="3111"/>
    <cellStyle name="3_Du toan 558 (Km17+508.12 - Km 22)_M TH_13. Tong hop thang 9" xfId="3112"/>
    <cellStyle name="3_Du toan 558 (Km17+508.12 - Km 22)_M TH_A1" xfId="3113"/>
    <cellStyle name="3_Du toan 558 (Km17+508.12 - Km 22)_M TH_A3" xfId="3114"/>
    <cellStyle name="3_Du toan 558 (Km17+508.12 - Km 22)_M TH_A4" xfId="3115"/>
    <cellStyle name="3_Du toan 558 (Km17+508.12 - Km 22)_M TH_A6" xfId="3116"/>
    <cellStyle name="3_Du toan 558 (Km17+508.12 - Km 22)_M TH_A7" xfId="3117"/>
    <cellStyle name="3_Du toan 558 (Km17+508.12 - Km 22)_M TH_A7_1" xfId="3118"/>
    <cellStyle name="3_Du toan 558 (Km17+508.12 - Km 22)_M TH_B5" xfId="3119"/>
    <cellStyle name="3_Du toan 558 (Km17+508.12 - Km 22)_M TH_B6" xfId="3120"/>
    <cellStyle name="3_Du toan 558 (Km17+508.12 - Km 22)_M TH_B7" xfId="3121"/>
    <cellStyle name="3_Du toan 558 (Km17+508.12 - Km 22)_M TH_B8" xfId="3122"/>
    <cellStyle name="3_Du toan 558 (Km17+508.12 - Km 22)_M TH_Sheet1" xfId="3123"/>
    <cellStyle name="3_Du toan 558 (Km17+508.12 - Km 22)_M TH_Thạch Hà- báo cáo kỳ  thang 4 năm 2013 (version 1)" xfId="3124"/>
    <cellStyle name="3_Du toan 558 (Km17+508.12 - Km 22)_M TH_THÀNH NAM 2003 " xfId="3125"/>
    <cellStyle name="3_Du toan 558 (Km17+508.12 - Km 22)_M3" xfId="3126"/>
    <cellStyle name="3_Du toan 558 (Km17+508.12 - Km 22)_M8" xfId="3127"/>
    <cellStyle name="3_Du toan 558 (Km17+508.12 - Km 22)_Phụ luc goi 5" xfId="3128"/>
    <cellStyle name="3_Du toan 558 (Km17+508.12 - Km 22)_Phụ luc goi 5 2" xfId="3129"/>
    <cellStyle name="3_Du toan 558 (Km17+508.12 - Km 22)_Phụ luc goi 5_TONG HOP QUYET TOAN THANH PHO 2013" xfId="3130"/>
    <cellStyle name="3_Du toan 558 (Km17+508.12 - Km 22)_Sheet1" xfId="3131"/>
    <cellStyle name="3_Du toan 558 (Km17+508.12 - Km 22)_Sheet1_1" xfId="3132"/>
    <cellStyle name="3_Du toan 558 (Km17+508.12 - Km 22)_Sheet1_B8" xfId="3133"/>
    <cellStyle name="3_Du toan 558 (Km17+508.12 - Km 22)_Sheet2" xfId="3134"/>
    <cellStyle name="3_Du toan 558 (Km17+508.12 - Km 22)_T1" xfId="3135"/>
    <cellStyle name="3_Du toan 558 (Km17+508.12 - Km 22)_T1 (2)" xfId="3136"/>
    <cellStyle name="3_Du toan 558 (Km17+508.12 - Km 22)_T1 (2)_Thạch Hà- báo cáo kỳ  thang 4 năm 2013" xfId="3137"/>
    <cellStyle name="3_Du toan 558 (Km17+508.12 - Km 22)_T1_Thạch Hà- báo cáo kỳ  thang 4 năm 2013" xfId="3138"/>
    <cellStyle name="3_Du toan 558 (Km17+508.12 - Km 22)_T-Bao cao chi 6 thang" xfId="3139"/>
    <cellStyle name="3_Du toan 558 (Km17+508.12 - Km 22)_Thạch Hà- báo cáo kỳ  thang 4 năm 2013" xfId="3140"/>
    <cellStyle name="3_Du toan 558 (Km17+508.12 - Km 22)_Thạch Hà- Báo cáo tháng 4 năm 2013" xfId="3141"/>
    <cellStyle name="3_Du toan 558 (Km17+508.12 - Km 22)_TONG HOP QUYET TOAN THANH PHO 2013" xfId="3142"/>
    <cellStyle name="3_Du toan 558 (Km17+508.12 - Km 22)_Xl0000087" xfId="3143"/>
    <cellStyle name="3_Du toan bo sung (11-2004)" xfId="3144"/>
    <cellStyle name="3_Du toan Cang Vung Ang (Tham tra 3-11-06)" xfId="3145"/>
    <cellStyle name="3_Du toan Cang Vung Ang ngay 09-8-06 " xfId="3146"/>
    <cellStyle name="3_Du toan dieu chin theo don gia moi (1-2-2007)" xfId="3147"/>
    <cellStyle name="3_Du toan Goi 1" xfId="3148"/>
    <cellStyle name="3_Du toan Goi 1_5. Du toan dien chieu sang" xfId="3149"/>
    <cellStyle name="3_du toan goi 12" xfId="3150"/>
    <cellStyle name="3_Du toan Goi 2" xfId="3151"/>
    <cellStyle name="3_Du toan Goi 2_5. Du toan dien chieu sang" xfId="3152"/>
    <cellStyle name="3_Du toan Huong Lam - Ban Giang (ngay28-11-06)" xfId="3153"/>
    <cellStyle name="3_Du toan KT-TCsua theo TT 03 - YC 471" xfId="3154"/>
    <cellStyle name="3_Du toan KT-TCsua theo TT 03 - YC 471_5. Du toan dien chieu sang" xfId="3155"/>
    <cellStyle name="3_Du toan ngay (28-10-2005)" xfId="3156"/>
    <cellStyle name="3_Du toan ngay (28-10-2005)_5. Du toan dien chieu sang" xfId="3157"/>
    <cellStyle name="3_Du toan ngay 1-9-2004 (version 1)" xfId="3158"/>
    <cellStyle name="3_Du toan ngay 1-9-2004 (version 1)_5. Du toan dien chieu sang" xfId="3159"/>
    <cellStyle name="3_Du toan Phuong lam" xfId="3160"/>
    <cellStyle name="3_Du toan QL 27 (23-12-2005)" xfId="3161"/>
    <cellStyle name="3_Du toan QL 27 (23-12-2005)_5. Du toan dien chieu sang" xfId="3162"/>
    <cellStyle name="3_DuAnKT ngay 11-2-2006" xfId="3163"/>
    <cellStyle name="3_DuAnKT ngay 11-2-2006_5. Du toan dien chieu sang" xfId="3164"/>
    <cellStyle name="3_DUONGNOIVUNG-QTHANG-QLUU" xfId="3165"/>
    <cellStyle name="3_Dutoan xuatban" xfId="3166"/>
    <cellStyle name="3_Dutoan xuatbanlan2" xfId="3167"/>
    <cellStyle name="3_Dutoan(SGTL)" xfId="3168"/>
    <cellStyle name="3_Duyet DT-KTTC(GDI)QD so 790" xfId="3169"/>
    <cellStyle name="3_Gia goi 1" xfId="3170"/>
    <cellStyle name="3_Gia_VL cau-JIBIC-Ha-tinh" xfId="3171"/>
    <cellStyle name="3_Gia_VL cau-JIBIC-Ha-tinh_5. Du toan dien chieu sang" xfId="3172"/>
    <cellStyle name="3_Gia_VLQL48_duyet " xfId="3173"/>
    <cellStyle name="3_Gia_VLQL48_duyet _131114- Bieu giao du toan CTMTQG 2014 giao" xfId="3174"/>
    <cellStyle name="3_Gia_VLQL48_duyet _5. Du toan dien chieu sang" xfId="3175"/>
    <cellStyle name="3_Gia_VLQL48_duyet _Phụ luc goi 5" xfId="3176"/>
    <cellStyle name="3_Gia_VLQL48_duyet _Phụ luc goi 5 2" xfId="3177"/>
    <cellStyle name="3_Gia_VLQL48_duyet _Phụ luc goi 5_TONG HOP QUYET TOAN THANH PHO 2013" xfId="3178"/>
    <cellStyle name="3_goi 1" xfId="3179"/>
    <cellStyle name="3_Goi 1 (TT04)" xfId="3180"/>
    <cellStyle name="3_goi 1 duyet theo luong mo (an)" xfId="3181"/>
    <cellStyle name="3_Goi 1_1" xfId="3182"/>
    <cellStyle name="3_Goi 1_1_5. Du toan dien chieu sang" xfId="3183"/>
    <cellStyle name="3_Goi so 1" xfId="3184"/>
    <cellStyle name="3_Goi thau so 2 (20-6-2006)" xfId="3185"/>
    <cellStyle name="3_Goi02(25-05-2006)" xfId="3186"/>
    <cellStyle name="3_Goi02(25-05-2006)_5. Du toan dien chieu sang" xfId="3187"/>
    <cellStyle name="3_Goi1N206" xfId="3188"/>
    <cellStyle name="3_Goi1N206_5. Du toan dien chieu sang" xfId="3189"/>
    <cellStyle name="3_Goi2N206" xfId="3190"/>
    <cellStyle name="3_Goi2N206_5. Du toan dien chieu sang" xfId="3191"/>
    <cellStyle name="3_Goi4N216" xfId="3192"/>
    <cellStyle name="3_Goi4N216_5. Du toan dien chieu sang" xfId="3193"/>
    <cellStyle name="3_Goi5N216" xfId="3194"/>
    <cellStyle name="3_Goi5N216_5. Du toan dien chieu sang" xfId="3195"/>
    <cellStyle name="3_Hoi Song" xfId="3196"/>
    <cellStyle name="3_HT-LO" xfId="3197"/>
    <cellStyle name="3_HT-LO_5. Du toan dien chieu sang" xfId="3198"/>
    <cellStyle name="3_Khoi luong" xfId="3199"/>
    <cellStyle name="3_Khoi luong doan 1" xfId="3200"/>
    <cellStyle name="3_Khoi luong doan 1_5. Du toan dien chieu sang" xfId="3201"/>
    <cellStyle name="3_Khoi luong doan 2" xfId="3202"/>
    <cellStyle name="3_Khoi luong goi 1-QL4D" xfId="3203"/>
    <cellStyle name="3_Khoi Luong Hoang Truong - Hoang Phu" xfId="3204"/>
    <cellStyle name="3_Khoi Luong Hoang Truong - Hoang Phu_5. Du toan dien chieu sang" xfId="3205"/>
    <cellStyle name="3_Khoi luong QL8B" xfId="3206"/>
    <cellStyle name="3_Khoi luong_5. Du toan dien chieu sang" xfId="3207"/>
    <cellStyle name="3_KL" xfId="3208"/>
    <cellStyle name="3_KL goi 1" xfId="3209"/>
    <cellStyle name="3_KL goi 1 2" xfId="3210"/>
    <cellStyle name="3_KL goi 1_TONG HOP QUYET TOAN THANH PHO 2013" xfId="3211"/>
    <cellStyle name="3_Kl6-6-05" xfId="3212"/>
    <cellStyle name="3_Kldoan3" xfId="3213"/>
    <cellStyle name="3_Klnutgiao" xfId="3214"/>
    <cellStyle name="3_KLPA2s" xfId="3215"/>
    <cellStyle name="3_KlQdinhduyet" xfId="3216"/>
    <cellStyle name="3_KlQdinhduyet_131114- Bieu giao du toan CTMTQG 2014 giao" xfId="3217"/>
    <cellStyle name="3_KlQdinhduyet_5. Du toan dien chieu sang" xfId="3218"/>
    <cellStyle name="3_KlQdinhduyet_Phụ luc goi 5" xfId="3219"/>
    <cellStyle name="3_KlQdinhduyet_Phụ luc goi 5 2" xfId="3220"/>
    <cellStyle name="3_KlQdinhduyet_Phụ luc goi 5_TONG HOP QUYET TOAN THANH PHO 2013" xfId="3221"/>
    <cellStyle name="3_KlQL4goi5KCS" xfId="3222"/>
    <cellStyle name="3_Kltayth" xfId="3223"/>
    <cellStyle name="3_KltaythQDduyet" xfId="3224"/>
    <cellStyle name="3_Kluong4-2004" xfId="3225"/>
    <cellStyle name="3_Kluong4-2004_5. Du toan dien chieu sang" xfId="3226"/>
    <cellStyle name="3_Km329-Km350 (7-6)" xfId="3227"/>
    <cellStyle name="3_Km4-Km8+800" xfId="3228"/>
    <cellStyle name="3_Km4-Km8+800 2" xfId="3229"/>
    <cellStyle name="3_Km4-Km8+800_TONG HOP QUYET TOAN THANH PHO 2013" xfId="3230"/>
    <cellStyle name="3_Long_Lien_Phuong_BVTC" xfId="3231"/>
    <cellStyle name="3_Luong A6" xfId="3232"/>
    <cellStyle name="3_M3" xfId="3233"/>
    <cellStyle name="3_M8" xfId="3234"/>
    <cellStyle name="3_maugiacotaluy" xfId="3235"/>
    <cellStyle name="3_My Thanh Son Thanh" xfId="3236"/>
    <cellStyle name="3_Nhom I" xfId="3237"/>
    <cellStyle name="3_Nhom I_5. Du toan dien chieu sang" xfId="3238"/>
    <cellStyle name="3_Project N.Du" xfId="3239"/>
    <cellStyle name="3_Project N.Du.dien" xfId="3240"/>
    <cellStyle name="3_Project N.Du_5. Du toan dien chieu sang" xfId="3241"/>
    <cellStyle name="3_Project QL4" xfId="3242"/>
    <cellStyle name="3_Project QL4 goi 7" xfId="3243"/>
    <cellStyle name="3_Project QL4 goi 7_5. Du toan dien chieu sang" xfId="3244"/>
    <cellStyle name="3_Project QL4 goi5" xfId="3245"/>
    <cellStyle name="3_Project QL4 goi8" xfId="3246"/>
    <cellStyle name="3_QL1A-SUA2005" xfId="3247"/>
    <cellStyle name="3_QL1A-SUA2005_5. Du toan dien chieu sang" xfId="3248"/>
    <cellStyle name="3_Sheet1" xfId="3249"/>
    <cellStyle name="3_Sheet1 2" xfId="3250"/>
    <cellStyle name="3_Sheet1_B8" xfId="3251"/>
    <cellStyle name="3_Sheet2" xfId="3252"/>
    <cellStyle name="3_SuoiTon" xfId="3253"/>
    <cellStyle name="3_SuoiTon_5. Du toan dien chieu sang" xfId="3254"/>
    <cellStyle name="3_t" xfId="3255"/>
    <cellStyle name="3_T1" xfId="3256"/>
    <cellStyle name="3_T1 (2)" xfId="3257"/>
    <cellStyle name="3_T1 (2)_Thạch Hà- báo cáo kỳ  thang 4 năm 2013" xfId="3258"/>
    <cellStyle name="3_T1_Thạch Hà- báo cáo kỳ  thang 4 năm 2013" xfId="3259"/>
    <cellStyle name="3_Tay THoa" xfId="3260"/>
    <cellStyle name="3_Tay THoa_5. Du toan dien chieu sang" xfId="3261"/>
    <cellStyle name="3_TDT VINH - DUYET (CAU+DUONG)" xfId="3262"/>
    <cellStyle name="3_Thạch Hà- báo cáo kỳ  thang 4 năm 2013" xfId="3263"/>
    <cellStyle name="3_Thạch Hà- Báo cáo tháng 4 năm 2013" xfId="3264"/>
    <cellStyle name="3_Tham tra (8-11)1" xfId="3265"/>
    <cellStyle name="3_THKLsua_cuoi" xfId="3266"/>
    <cellStyle name="3_Tinh KLHC goi 1" xfId="3267"/>
    <cellStyle name="3_tmthiet ke" xfId="3268"/>
    <cellStyle name="3_tmthiet ke1" xfId="3269"/>
    <cellStyle name="3_Tong hop DT dieu chinh duong 38-95" xfId="3270"/>
    <cellStyle name="3_Tong hop khoi luong duong 557 (30-5-2006)" xfId="3271"/>
    <cellStyle name="3_tong hop kl nen mat" xfId="3272"/>
    <cellStyle name="3_Tong muc dau tu" xfId="3273"/>
    <cellStyle name="3_Tong muc KT 20-11 Tan Huong Tuyen2" xfId="3274"/>
    <cellStyle name="3_TT C1 QL7-ql482" xfId="3275"/>
    <cellStyle name="3_Tuyen so 1-Km0+00 - Km0+852.56" xfId="3276"/>
    <cellStyle name="3_Tuyen so 1-Km0+00 - Km0+852.56_5. Du toan dien chieu sang" xfId="3277"/>
    <cellStyle name="3_TV sua ngay 02-08-06" xfId="3278"/>
    <cellStyle name="3_VatLieu 3 cau -NA" xfId="3279"/>
    <cellStyle name="3_VatLieu 3 cau -NA_5. Du toan dien chieu sang" xfId="3280"/>
    <cellStyle name="3_Yen Na - Yen Tinh  du an 30 -10-2006- Theo 51 bu may" xfId="3281"/>
    <cellStyle name="3_Yen Na - Yen Tinh Theo 51 bu may Ghep" xfId="3282"/>
    <cellStyle name="3_Yen Na - Yen Tinh Theo 51 -TV NA Ghep" xfId="3283"/>
    <cellStyle name="3_Yen Na-Yen Tinh 07" xfId="3284"/>
    <cellStyle name="3_ÿÿÿÿÿ" xfId="3285"/>
    <cellStyle name="3_ÿÿÿÿÿ_1" xfId="3286"/>
    <cellStyle name="3_ÿÿÿÿÿ_1_5. Du toan dien chieu sang" xfId="3287"/>
    <cellStyle name="3_ÿÿÿÿÿ_13. Tong hop thang 9" xfId="3288"/>
    <cellStyle name="3_ÿÿÿÿÿ_A1" xfId="3289"/>
    <cellStyle name="3_ÿÿÿÿÿ_A2" xfId="3290"/>
    <cellStyle name="3_ÿÿÿÿÿ_A3" xfId="3291"/>
    <cellStyle name="3_ÿÿÿÿÿ_A5" xfId="3292"/>
    <cellStyle name="3_ÿÿÿÿÿ_A7" xfId="3293"/>
    <cellStyle name="3_ÿÿÿÿÿ_B5" xfId="3294"/>
    <cellStyle name="3_ÿÿÿÿÿ_B6" xfId="3295"/>
    <cellStyle name="3_ÿÿÿÿÿ_B7" xfId="3296"/>
    <cellStyle name="3_ÿÿÿÿÿ_M3" xfId="3297"/>
    <cellStyle name="3_ÿÿÿÿÿ_M8" xfId="3298"/>
    <cellStyle name="3_ÿÿÿÿÿ_Sheet1" xfId="3299"/>
    <cellStyle name="3_ÿÿÿÿÿ_Sheet1_B8" xfId="3300"/>
    <cellStyle name="3_ÿÿÿÿÿ_Sheet2" xfId="3301"/>
    <cellStyle name="3_ÿÿÿÿÿ_T1" xfId="3302"/>
    <cellStyle name="3_ÿÿÿÿÿ_T1 (2)" xfId="3303"/>
    <cellStyle name="3_ÿÿÿÿÿ_T1 (2)_Thạch Hà- báo cáo kỳ  thang 4 năm 2013" xfId="3304"/>
    <cellStyle name="3_ÿÿÿÿÿ_T1_Thạch Hà- báo cáo kỳ  thang 4 năm 2013" xfId="3305"/>
    <cellStyle name="3_ÿÿÿÿÿ_Thạch Hà- báo cáo kỳ  thang 4 năm 2013" xfId="3306"/>
    <cellStyle name="3_ÿÿÿÿÿ_Thạch Hà- Báo cáo tháng 4 năm 2013" xfId="3307"/>
    <cellStyle name="4" xfId="3308"/>
    <cellStyle name="4_0D5B6000" xfId="3309"/>
    <cellStyle name="4_6.Bang_luong_moi_XDCB" xfId="3310"/>
    <cellStyle name="4_7 noi 48 goi C5 9 vi na" xfId="3311"/>
    <cellStyle name="4_A che do KS +chi BQL" xfId="3312"/>
    <cellStyle name="4_BANG CAM COC GPMB 8km" xfId="3313"/>
    <cellStyle name="4_BANG CAM COC GPMB 8km_5. Du toan dien chieu sang" xfId="3314"/>
    <cellStyle name="4_Bang tong hop khoi luong" xfId="3315"/>
    <cellStyle name="4_BC thang" xfId="3316"/>
    <cellStyle name="4_BC thang 2" xfId="3317"/>
    <cellStyle name="4_BC thang_TONG HOP QUYET TOAN THANH PHO 2013" xfId="3318"/>
    <cellStyle name="4_Book1" xfId="3319"/>
    <cellStyle name="4_Book1_02-07 Tuyen chinh" xfId="3320"/>
    <cellStyle name="4_Book1_02-07Tuyen Nhanh" xfId="3321"/>
    <cellStyle name="4_Book1_1" xfId="3322"/>
    <cellStyle name="4_Book1_1_131114- Bieu giao du toan CTMTQG 2014 giao" xfId="3323"/>
    <cellStyle name="4_Book1_1_5. Du toan dien chieu sang" xfId="3324"/>
    <cellStyle name="4_Book1_1_Phụ luc goi 5" xfId="3325"/>
    <cellStyle name="4_Book1_1_Phụ luc goi 5 2" xfId="3326"/>
    <cellStyle name="4_Book1_1_Phụ luc goi 5_TONG HOP QUYET TOAN THANH PHO 2013" xfId="3327"/>
    <cellStyle name="4_Book1_Ban chuyen trach 29 (dieu chinh)" xfId="3328"/>
    <cellStyle name="4_Book1_Ban chuyen trach 29 (dieu chinh)_BHYT nguoi ngheo" xfId="3329"/>
    <cellStyle name="4_Book1_Ban chuyen trach 29 (dieu chinh)_DT 2015 (chinh thuc)" xfId="3330"/>
    <cellStyle name="4_Book1_ban chuyen trach 29 bo sung cho huyen ( DC theo QDUBND tinh theo doi)" xfId="3331"/>
    <cellStyle name="4_Book1_ban chuyen trach 29 bo sung cho huyen ( DC theo QDUBND tinh theo doi)_BHYT nguoi ngheo" xfId="3332"/>
    <cellStyle name="4_Book1_ban chuyen trach 29 bo sung cho huyen ( DC theo QDUBND tinh theo doi)_DT 2015 (chinh thuc)" xfId="3333"/>
    <cellStyle name="4_Book1_Bang noi suy KL dao dat da" xfId="3334"/>
    <cellStyle name="4_Book1_BC thang" xfId="3335"/>
    <cellStyle name="4_Book1_bo sung du toan  hong linh" xfId="3336"/>
    <cellStyle name="4_Book1_Book1" xfId="3337"/>
    <cellStyle name="4_Book1_Book1_5. Du toan dien chieu sang" xfId="3338"/>
    <cellStyle name="4_Book1_Cau Hoa Son Km 1+441.06 (14-12-2006)" xfId="3339"/>
    <cellStyle name="4_Book1_Cau Hoa Son Km 1+441.06 (22-10-2006)" xfId="3340"/>
    <cellStyle name="4_Book1_Cau Hoa Son Km 1+441.06 (24-10-2006)" xfId="3341"/>
    <cellStyle name="4_Book1_Cau Nam Tot(ngay 2-10-2006)" xfId="3342"/>
    <cellStyle name="4_Book1_CAU XOP XANG II(su­a)" xfId="3343"/>
    <cellStyle name="4_Book1_CAU XOP XANG II(su­a)_5. Du toan dien chieu sang" xfId="3344"/>
    <cellStyle name="4_Book1_Dieu phoi dat goi 1" xfId="3345"/>
    <cellStyle name="4_Book1_Dieu phoi dat goi 2" xfId="3346"/>
    <cellStyle name="4_Book1_DT 27-9-2006 nop SKH" xfId="3347"/>
    <cellStyle name="4_Book1_DT Kha thi ngay 11-2-06" xfId="3348"/>
    <cellStyle name="4_Book1_DT Kha thi ngay 11-2-06_5. Du toan dien chieu sang" xfId="3349"/>
    <cellStyle name="4_Book1_DT ngay 04-01-2006" xfId="3350"/>
    <cellStyle name="4_Book1_DT ngay 11-4-2006" xfId="3351"/>
    <cellStyle name="4_Book1_DT ngay 15-11-05" xfId="3352"/>
    <cellStyle name="4_Book1_DT ngay 15-11-05_5. Du toan dien chieu sang" xfId="3353"/>
    <cellStyle name="4_Book1_DT theo DM24" xfId="3354"/>
    <cellStyle name="4_Book1_DT Yen Na - Yen Tinh Theo 51 bu may CT8" xfId="3355"/>
    <cellStyle name="4_Book1_Du toan KT-TCsua theo TT 03 - YC 471" xfId="3356"/>
    <cellStyle name="4_Book1_Du toan nam 2014 (chinh thuc)" xfId="3357"/>
    <cellStyle name="4_Book1_Du toan nam 2014 (chinh thuc)_BHYT nguoi ngheo" xfId="3358"/>
    <cellStyle name="4_Book1_Du toan nam 2014 (chinh thuc)_DT 2015 (chinh thuc)" xfId="3359"/>
    <cellStyle name="4_Book1_Du toan Phuong lam" xfId="3360"/>
    <cellStyle name="4_Book1_Du toan Phuong lam_5. Du toan dien chieu sang" xfId="3361"/>
    <cellStyle name="4_Book1_Du toan QL 27 (23-12-2005)" xfId="3362"/>
    <cellStyle name="4_Book1_DuAnKT ngay 11-2-2006" xfId="3363"/>
    <cellStyle name="4_Book1_Goi 1" xfId="3364"/>
    <cellStyle name="4_Book1_Goi thau so 2 (20-6-2006)" xfId="3365"/>
    <cellStyle name="4_Book1_Goi thau so 2 (20-6-2006)_5. Du toan dien chieu sang" xfId="3366"/>
    <cellStyle name="4_Book1_Goi02(25-05-2006)" xfId="3367"/>
    <cellStyle name="4_Book1_K C N - HUNG DONG L.NHUA" xfId="3368"/>
    <cellStyle name="4_Book1_K C N - HUNG DONG L.NHUA_5. Du toan dien chieu sang" xfId="3369"/>
    <cellStyle name="4_Book1_Khoi Luong Hoang Truong - Hoang Phu" xfId="3370"/>
    <cellStyle name="4_Book1_Khoi Luong Hoang Truong - Hoang Phu_5. Du toan dien chieu sang" xfId="3371"/>
    <cellStyle name="4_Book1_KLdao chuan" xfId="3372"/>
    <cellStyle name="4_Book1_KLdao chuan 2" xfId="3373"/>
    <cellStyle name="4_Book1_KLdao chuan_TONG HOP QUYET TOAN THANH PHO 2013" xfId="3374"/>
    <cellStyle name="4_Book1_Muong TL" xfId="3375"/>
    <cellStyle name="4_Book1_Sua -  Nam Cam 07" xfId="3376"/>
    <cellStyle name="4_Book1_T4-nhanh1(17-6)" xfId="3377"/>
    <cellStyle name="4_Book1_TH BHXH 2015" xfId="3378"/>
    <cellStyle name="4_Book1_TH chenh lech Quy Luong 2014 (Phuc)" xfId="3379"/>
    <cellStyle name="4_Book1_TH chenh lech Quy Luong 2014 (Phuc)_BHYT nguoi ngheo" xfId="3380"/>
    <cellStyle name="4_Book1_TH chenh lech Quy Luong 2014 (Phuc)_DT 2015 (chinh thuc)" xfId="3381"/>
    <cellStyle name="4_Book1_THU NS den 21.12.2014" xfId="3382"/>
    <cellStyle name="4_Book1_Tong muc KT 20-11 Tan Huong Tuyen2" xfId="3383"/>
    <cellStyle name="4_Book1_Tuyen so 1-Km0+00 - Km0+852.56" xfId="3384"/>
    <cellStyle name="4_Book1_TV sua ngay 02-08-06" xfId="3385"/>
    <cellStyle name="4_Book1_Xl0000087" xfId="3386"/>
    <cellStyle name="4_Book1_xop nhi Gia Q4( 7-3-07)" xfId="3387"/>
    <cellStyle name="4_Book1_Yen Na-Yen Tinh 07" xfId="3388"/>
    <cellStyle name="4_Book1_Yen Na-Yen tinh 11" xfId="3389"/>
    <cellStyle name="4_Book1_ÿÿÿÿÿ" xfId="3390"/>
    <cellStyle name="4_C" xfId="3391"/>
    <cellStyle name="4_Cao Son - DTTKchinh TT 03, 04" xfId="3392"/>
    <cellStyle name="4_Cau Hoi 115" xfId="3393"/>
    <cellStyle name="4_Cau Hua Trai (TT 04)" xfId="3394"/>
    <cellStyle name="4_Cau Nam Tot(ngay 2-10-2006)" xfId="3395"/>
    <cellStyle name="4_Cau Thanh Ha 1" xfId="3396"/>
    <cellStyle name="4_Cau thuy dien Ban La (Cu Anh)" xfId="3397"/>
    <cellStyle name="4_Cau thuy dien Ban La (Cu Anh) 2" xfId="3398"/>
    <cellStyle name="4_Cau thuy dien Ban La (Cu Anh) 2_THÀNH NAM 2003 " xfId="3399"/>
    <cellStyle name="4_Cau thuy dien Ban La (Cu Anh) 3" xfId="3400"/>
    <cellStyle name="4_Cau thuy dien Ban La (Cu Anh) 4" xfId="3401"/>
    <cellStyle name="4_Cau thuy dien Ban La (Cu Anh) 5" xfId="3402"/>
    <cellStyle name="4_Cau thuy dien Ban La (Cu Anh)_1009030 TW chi vong II pan bo lua ra (update dan so-thuy loi phi 30-9-2010)(bac ninh-quang ngai)final chinh Da Nang" xfId="3403"/>
    <cellStyle name="4_Cau thuy dien Ban La (Cu Anh)_1009030 TW chi vong II pan bo lua ra (update dan so-thuy loi phi 30-9-2010)(bac ninh-quang ngai)final chinh Da Nang_CQ XAC DINH MAT BANG 2016 (Quảng Trị)" xfId="3404"/>
    <cellStyle name="4_Cau thuy dien Ban La (Cu Anh)_1009030 TW chi vong II pan bo lua ra (update dan so-thuy loi phi 30-9-2010)(bac ninh-quang ngai)final chinh Da Nang_CQ XAC DINH MAT BANG 2016 Thanh Hoa" xfId="3405"/>
    <cellStyle name="4_Cau thuy dien Ban La (Cu Anh)_108 - CBCC xa - nam 2015 - Kim dot 2" xfId="3406"/>
    <cellStyle name="4_Cau thuy dien Ban La (Cu Anh)_131114- Bieu giao du toan CTMTQG 2014 giao" xfId="3407"/>
    <cellStyle name="4_Cau thuy dien Ban La (Cu Anh)_160505 BIEU CHI NSDP TREN DAU DAN (BAO GÔM BSCMT)" xfId="3408"/>
    <cellStyle name="4_Cau thuy dien Ban La (Cu Anh)_160627 Dinh muc chi thuong xuyen 2017 -73% - 72-28 theo can doi cua TCT" xfId="3409"/>
    <cellStyle name="4_Cau thuy dien Ban La (Cu Anh)_160627 tinh dieu tiet cho 3 dp tiep thu bac kan, tiep thu Quang Nam 80-20; 72-28" xfId="3410"/>
    <cellStyle name="4_Cau thuy dien Ban La (Cu Anh)_5. Du toan dien chieu sang" xfId="3411"/>
    <cellStyle name="4_Cau thuy dien Ban La (Cu Anh)_7. BC đau nam HK moi ( 17-10)" xfId="3412"/>
    <cellStyle name="4_Cau thuy dien Ban La (Cu Anh)_A1" xfId="3413"/>
    <cellStyle name="4_Cau thuy dien Ban La (Cu Anh)_A1_1" xfId="3414"/>
    <cellStyle name="4_Cau thuy dien Ban La (Cu Anh)_A1_THÀNH NAM 2003 " xfId="3415"/>
    <cellStyle name="4_Cau thuy dien Ban La (Cu Anh)_A3" xfId="3416"/>
    <cellStyle name="4_Cau thuy dien Ban La (Cu Anh)_A3_THÀNH NAM 2003 " xfId="3417"/>
    <cellStyle name="4_Cau thuy dien Ban La (Cu Anh)_A4" xfId="3418"/>
    <cellStyle name="4_Cau thuy dien Ban La (Cu Anh)_A6" xfId="3419"/>
    <cellStyle name="4_Cau thuy dien Ban La (Cu Anh)_A6_1" xfId="3420"/>
    <cellStyle name="4_Cau thuy dien Ban La (Cu Anh)_A7" xfId="3421"/>
    <cellStyle name="4_Cau thuy dien Ban La (Cu Anh)_A7_1" xfId="3422"/>
    <cellStyle name="4_Cau thuy dien Ban La (Cu Anh)_B5" xfId="3423"/>
    <cellStyle name="4_Cau thuy dien Ban La (Cu Anh)_B6" xfId="3424"/>
    <cellStyle name="4_Cau thuy dien Ban La (Cu Anh)_B7" xfId="3425"/>
    <cellStyle name="4_Cau thuy dien Ban La (Cu Anh)_B8" xfId="3426"/>
    <cellStyle name="4_Cau thuy dien Ban La (Cu Anh)_bao cao chi xdcb 6 thang dau nam" xfId="3427"/>
    <cellStyle name="4_Cau thuy dien Ban La (Cu Anh)_BIEU 2 ngay 11 10" xfId="3428"/>
    <cellStyle name="4_Cau thuy dien Ban La (Cu Anh)_Bieu moi lam" xfId="3429"/>
    <cellStyle name="4_Cau thuy dien Ban La (Cu Anh)_BIEU SO 2 NGAY 4 10" xfId="3430"/>
    <cellStyle name="4_Cau thuy dien Ban La (Cu Anh)_Book1" xfId="3431"/>
    <cellStyle name="4_Cau thuy dien Ban La (Cu Anh)_M 20" xfId="3432"/>
    <cellStyle name="4_Cau thuy dien Ban La (Cu Anh)_M 20_A1" xfId="3433"/>
    <cellStyle name="4_Cau thuy dien Ban La (Cu Anh)_M 20_A4" xfId="3434"/>
    <cellStyle name="4_Cau thuy dien Ban La (Cu Anh)_M 20_A6" xfId="3435"/>
    <cellStyle name="4_Cau thuy dien Ban La (Cu Anh)_M 20_A7" xfId="3436"/>
    <cellStyle name="4_Cau thuy dien Ban La (Cu Anh)_M 20_THÀNH NAM 2003 " xfId="3437"/>
    <cellStyle name="4_Cau thuy dien Ban La (Cu Anh)_M 6" xfId="3438"/>
    <cellStyle name="4_Cau thuy dien Ban La (Cu Anh)_M 6_A1" xfId="3439"/>
    <cellStyle name="4_Cau thuy dien Ban La (Cu Anh)_M 6_A4" xfId="3440"/>
    <cellStyle name="4_Cau thuy dien Ban La (Cu Anh)_M 6_A6" xfId="3441"/>
    <cellStyle name="4_Cau thuy dien Ban La (Cu Anh)_M 6_A7" xfId="3442"/>
    <cellStyle name="4_Cau thuy dien Ban La (Cu Anh)_M 6_THÀNH NAM 2003 " xfId="3443"/>
    <cellStyle name="4_Cau thuy dien Ban La (Cu Anh)_M 7" xfId="3444"/>
    <cellStyle name="4_Cau thuy dien Ban La (Cu Anh)_M 7_A1" xfId="3445"/>
    <cellStyle name="4_Cau thuy dien Ban La (Cu Anh)_M 7_A4" xfId="3446"/>
    <cellStyle name="4_Cau thuy dien Ban La (Cu Anh)_M 7_A6" xfId="3447"/>
    <cellStyle name="4_Cau thuy dien Ban La (Cu Anh)_M 7_A7" xfId="3448"/>
    <cellStyle name="4_Cau thuy dien Ban La (Cu Anh)_M 7_THÀNH NAM 2003 " xfId="3449"/>
    <cellStyle name="4_Cau thuy dien Ban La (Cu Anh)_M TH" xfId="3450"/>
    <cellStyle name="4_Cau thuy dien Ban La (Cu Anh)_M TH_A1" xfId="3451"/>
    <cellStyle name="4_Cau thuy dien Ban La (Cu Anh)_M TH_A4" xfId="3452"/>
    <cellStyle name="4_Cau thuy dien Ban La (Cu Anh)_M TH_A6" xfId="3453"/>
    <cellStyle name="4_Cau thuy dien Ban La (Cu Anh)_M TH_A7" xfId="3454"/>
    <cellStyle name="4_Cau thuy dien Ban La (Cu Anh)_M TH_THÀNH NAM 2003 " xfId="3455"/>
    <cellStyle name="4_Cau thuy dien Ban La (Cu Anh)_Phụ luc goi 5" xfId="3456"/>
    <cellStyle name="4_Cau thuy dien Ban La (Cu Anh)_Phụ luc goi 5 2" xfId="3457"/>
    <cellStyle name="4_Cau thuy dien Ban La (Cu Anh)_Phụ luc goi 5_TONG HOP QUYET TOAN THANH PHO 2013" xfId="3458"/>
    <cellStyle name="4_Cau thuy dien Ban La (Cu Anh)_Sheet1" xfId="3459"/>
    <cellStyle name="4_Cau thuy dien Ban La (Cu Anh)_T-Bao cao chi 6 thang" xfId="3460"/>
    <cellStyle name="4_Cau thuy dien Ban La (Cu Anh)_TONG HOP QUYET TOAN THANH PHO 2013" xfId="3461"/>
    <cellStyle name="4_Cau thuy dien Ban La (Cu Anh)_Xl0000087" xfId="3462"/>
    <cellStyle name="4_CAU XOP XANG II(su­a)" xfId="3463"/>
    <cellStyle name="4_Chau Thon - Tan Xuan (KCS 8-12-06)" xfId="3464"/>
    <cellStyle name="4_Chi phi KS" xfId="3465"/>
    <cellStyle name="4_cong" xfId="3466"/>
    <cellStyle name="4_cuong sua 9.10" xfId="3467"/>
    <cellStyle name="4_Dakt-Cau tinh Hua Phan" xfId="3468"/>
    <cellStyle name="4_DIEN" xfId="3469"/>
    <cellStyle name="4_Dieu phoi dat goi 1" xfId="3470"/>
    <cellStyle name="4_Dieu phoi dat goi 1_5. Du toan dien chieu sang" xfId="3471"/>
    <cellStyle name="4_Dieu phoi dat goi 2" xfId="3472"/>
    <cellStyle name="4_Dieu phoi dat goi 2_5. Du toan dien chieu sang" xfId="3473"/>
    <cellStyle name="4_Dinh muc thiet ke" xfId="3474"/>
    <cellStyle name="4_DONGIA" xfId="3475"/>
    <cellStyle name="4_DT Kha thi ngay 11-2-06" xfId="3476"/>
    <cellStyle name="4_DT KS Cam LAc-10-05-07" xfId="3477"/>
    <cellStyle name="4_DT KT ngay 10-9-2005" xfId="3478"/>
    <cellStyle name="4_DT ngay 04-01-2006" xfId="3479"/>
    <cellStyle name="4_DT ngay 04-01-2006_5. Du toan dien chieu sang" xfId="3480"/>
    <cellStyle name="4_DT ngay 11-4-2006" xfId="3481"/>
    <cellStyle name="4_DT ngay 11-4-2006_5. Du toan dien chieu sang" xfId="3482"/>
    <cellStyle name="4_DT ngay 15-11-05" xfId="3483"/>
    <cellStyle name="4_DT R1 duyet" xfId="3484"/>
    <cellStyle name="4_DT theo DM24" xfId="3485"/>
    <cellStyle name="4_DT Yen Na - Yen Tinh Theo 51 bu may CT8" xfId="3486"/>
    <cellStyle name="4_Dtdchinh2397" xfId="3487"/>
    <cellStyle name="4_Dtdchinh2397 2" xfId="3488"/>
    <cellStyle name="4_Dtdchinh2397_Phụ luc goi 5" xfId="3489"/>
    <cellStyle name="4_Dtdchinh2397_TONG HOP QUYET TOAN THANH PHO 2013" xfId="3490"/>
    <cellStyle name="4_DTXL goi 11(20-9-05)" xfId="3491"/>
    <cellStyle name="4_du toan" xfId="3492"/>
    <cellStyle name="4_du toan (03-11-05)" xfId="3493"/>
    <cellStyle name="4_Du toan (12-05-2005) Tham dinh" xfId="3494"/>
    <cellStyle name="4_Du toan (12-05-2005) Tham dinh_5. Du toan dien chieu sang" xfId="3495"/>
    <cellStyle name="4_Du toan (23-05-2005) Tham dinh" xfId="3496"/>
    <cellStyle name="4_Du toan (23-05-2005) Tham dinh_5. Du toan dien chieu sang" xfId="3497"/>
    <cellStyle name="4_Du toan (5 - 04 - 2004)" xfId="3498"/>
    <cellStyle name="4_Du toan (5 - 04 - 2004)_5. Du toan dien chieu sang" xfId="3499"/>
    <cellStyle name="4_Du toan (6-3-2005)" xfId="3500"/>
    <cellStyle name="4_Du toan (Ban A)" xfId="3501"/>
    <cellStyle name="4_Du toan (Ban A)_5. Du toan dien chieu sang" xfId="3502"/>
    <cellStyle name="4_Du toan (ngay 13 - 07 - 2004)" xfId="3503"/>
    <cellStyle name="4_Du toan (ngay 13 - 07 - 2004)_5. Du toan dien chieu sang" xfId="3504"/>
    <cellStyle name="4_Du toan (ngay 25-9-06)" xfId="3505"/>
    <cellStyle name="4_Du toan 558 (Km17+508.12 - Km 22)" xfId="3506"/>
    <cellStyle name="4_Du toan 558 (Km17+508.12 - Km 22) 2" xfId="3507"/>
    <cellStyle name="4_Du toan 558 (Km17+508.12 - Km 22) 2_THÀNH NAM 2003 " xfId="3508"/>
    <cellStyle name="4_Du toan 558 (Km17+508.12 - Km 22) 3" xfId="3509"/>
    <cellStyle name="4_Du toan 558 (Km17+508.12 - Km 22) 4" xfId="3510"/>
    <cellStyle name="4_Du toan 558 (Km17+508.12 - Km 22) 5" xfId="3511"/>
    <cellStyle name="4_Du toan 558 (Km17+508.12 - Km 22)_1009030 TW chi vong II pan bo lua ra (update dan so-thuy loi phi 30-9-2010)(bac ninh-quang ngai)final chinh Da Nang" xfId="3512"/>
    <cellStyle name="4_Du toan 558 (Km17+508.12 - Km 22)_1009030 TW chi vong II pan bo lua ra (update dan so-thuy loi phi 30-9-2010)(bac ninh-quang ngai)final chinh Da Nang_CQ XAC DINH MAT BANG 2016 (Quảng Trị)" xfId="3513"/>
    <cellStyle name="4_Du toan 558 (Km17+508.12 - Km 22)_1009030 TW chi vong II pan bo lua ra (update dan so-thuy loi phi 30-9-2010)(bac ninh-quang ngai)final chinh Da Nang_CQ XAC DINH MAT BANG 2016 Thanh Hoa" xfId="3514"/>
    <cellStyle name="4_Du toan 558 (Km17+508.12 - Km 22)_108 - CBCC xa - nam 2015 - Kim dot 2" xfId="3515"/>
    <cellStyle name="4_Du toan 558 (Km17+508.12 - Km 22)_131114- Bieu giao du toan CTMTQG 2014 giao" xfId="3516"/>
    <cellStyle name="4_Du toan 558 (Km17+508.12 - Km 22)_160505 BIEU CHI NSDP TREN DAU DAN (BAO GÔM BSCMT)" xfId="3517"/>
    <cellStyle name="4_Du toan 558 (Km17+508.12 - Km 22)_160627 Dinh muc chi thuong xuyen 2017 -73% - 72-28 theo can doi cua TCT" xfId="3518"/>
    <cellStyle name="4_Du toan 558 (Km17+508.12 - Km 22)_160627 tinh dieu tiet cho 3 dp tiep thu bac kan, tiep thu Quang Nam 80-20; 72-28" xfId="3519"/>
    <cellStyle name="4_Du toan 558 (Km17+508.12 - Km 22)_5. Du toan dien chieu sang" xfId="3520"/>
    <cellStyle name="4_Du toan 558 (Km17+508.12 - Km 22)_7. BC đau nam HK moi ( 17-10)" xfId="3521"/>
    <cellStyle name="4_Du toan 558 (Km17+508.12 - Km 22)_A1" xfId="3522"/>
    <cellStyle name="4_Du toan 558 (Km17+508.12 - Km 22)_A1_1" xfId="3523"/>
    <cellStyle name="4_Du toan 558 (Km17+508.12 - Km 22)_A1_THÀNH NAM 2003 " xfId="3524"/>
    <cellStyle name="4_Du toan 558 (Km17+508.12 - Km 22)_A3" xfId="3525"/>
    <cellStyle name="4_Du toan 558 (Km17+508.12 - Km 22)_A3_THÀNH NAM 2003 " xfId="3526"/>
    <cellStyle name="4_Du toan 558 (Km17+508.12 - Km 22)_A4" xfId="3527"/>
    <cellStyle name="4_Du toan 558 (Km17+508.12 - Km 22)_A6" xfId="3528"/>
    <cellStyle name="4_Du toan 558 (Km17+508.12 - Km 22)_A6_1" xfId="3529"/>
    <cellStyle name="4_Du toan 558 (Km17+508.12 - Km 22)_A7" xfId="3530"/>
    <cellStyle name="4_Du toan 558 (Km17+508.12 - Km 22)_A7_1" xfId="3531"/>
    <cellStyle name="4_Du toan 558 (Km17+508.12 - Km 22)_B5" xfId="3532"/>
    <cellStyle name="4_Du toan 558 (Km17+508.12 - Km 22)_B6" xfId="3533"/>
    <cellStyle name="4_Du toan 558 (Km17+508.12 - Km 22)_B7" xfId="3534"/>
    <cellStyle name="4_Du toan 558 (Km17+508.12 - Km 22)_B8" xfId="3535"/>
    <cellStyle name="4_Du toan 558 (Km17+508.12 - Km 22)_bao cao chi xdcb 6 thang dau nam" xfId="3536"/>
    <cellStyle name="4_Du toan 558 (Km17+508.12 - Km 22)_BIEU 2 ngay 11 10" xfId="3537"/>
    <cellStyle name="4_Du toan 558 (Km17+508.12 - Km 22)_Bieu moi lam" xfId="3538"/>
    <cellStyle name="4_Du toan 558 (Km17+508.12 - Km 22)_BIEU SO 2 NGAY 4 10" xfId="3539"/>
    <cellStyle name="4_Du toan 558 (Km17+508.12 - Km 22)_Book1" xfId="3540"/>
    <cellStyle name="4_Du toan 558 (Km17+508.12 - Km 22)_M 20" xfId="3541"/>
    <cellStyle name="4_Du toan 558 (Km17+508.12 - Km 22)_M 20_A1" xfId="3542"/>
    <cellStyle name="4_Du toan 558 (Km17+508.12 - Km 22)_M 20_A4" xfId="3543"/>
    <cellStyle name="4_Du toan 558 (Km17+508.12 - Km 22)_M 20_A6" xfId="3544"/>
    <cellStyle name="4_Du toan 558 (Km17+508.12 - Km 22)_M 20_A7" xfId="3545"/>
    <cellStyle name="4_Du toan 558 (Km17+508.12 - Km 22)_M 20_THÀNH NAM 2003 " xfId="3546"/>
    <cellStyle name="4_Du toan 558 (Km17+508.12 - Km 22)_M 6" xfId="3547"/>
    <cellStyle name="4_Du toan 558 (Km17+508.12 - Km 22)_M 6_A1" xfId="3548"/>
    <cellStyle name="4_Du toan 558 (Km17+508.12 - Km 22)_M 6_A4" xfId="3549"/>
    <cellStyle name="4_Du toan 558 (Km17+508.12 - Km 22)_M 6_A6" xfId="3550"/>
    <cellStyle name="4_Du toan 558 (Km17+508.12 - Km 22)_M 6_A7" xfId="3551"/>
    <cellStyle name="4_Du toan 558 (Km17+508.12 - Km 22)_M 6_THÀNH NAM 2003 " xfId="3552"/>
    <cellStyle name="4_Du toan 558 (Km17+508.12 - Km 22)_M 7" xfId="3553"/>
    <cellStyle name="4_Du toan 558 (Km17+508.12 - Km 22)_M 7_A1" xfId="3554"/>
    <cellStyle name="4_Du toan 558 (Km17+508.12 - Km 22)_M 7_A4" xfId="3555"/>
    <cellStyle name="4_Du toan 558 (Km17+508.12 - Km 22)_M 7_A6" xfId="3556"/>
    <cellStyle name="4_Du toan 558 (Km17+508.12 - Km 22)_M 7_A7" xfId="3557"/>
    <cellStyle name="4_Du toan 558 (Km17+508.12 - Km 22)_M 7_THÀNH NAM 2003 " xfId="3558"/>
    <cellStyle name="4_Du toan 558 (Km17+508.12 - Km 22)_M TH" xfId="3559"/>
    <cellStyle name="4_Du toan 558 (Km17+508.12 - Km 22)_M TH_A1" xfId="3560"/>
    <cellStyle name="4_Du toan 558 (Km17+508.12 - Km 22)_M TH_A4" xfId="3561"/>
    <cellStyle name="4_Du toan 558 (Km17+508.12 - Km 22)_M TH_A6" xfId="3562"/>
    <cellStyle name="4_Du toan 558 (Km17+508.12 - Km 22)_M TH_A7" xfId="3563"/>
    <cellStyle name="4_Du toan 558 (Km17+508.12 - Km 22)_M TH_THÀNH NAM 2003 " xfId="3564"/>
    <cellStyle name="4_Du toan 558 (Km17+508.12 - Km 22)_Phụ luc goi 5" xfId="3565"/>
    <cellStyle name="4_Du toan 558 (Km17+508.12 - Km 22)_Phụ luc goi 5 2" xfId="3566"/>
    <cellStyle name="4_Du toan 558 (Km17+508.12 - Km 22)_Phụ luc goi 5_TONG HOP QUYET TOAN THANH PHO 2013" xfId="3567"/>
    <cellStyle name="4_Du toan 558 (Km17+508.12 - Km 22)_Sheet1" xfId="3568"/>
    <cellStyle name="4_Du toan 558 (Km17+508.12 - Km 22)_T-Bao cao chi 6 thang" xfId="3569"/>
    <cellStyle name="4_Du toan 558 (Km17+508.12 - Km 22)_TONG HOP QUYET TOAN THANH PHO 2013" xfId="3570"/>
    <cellStyle name="4_Du toan 558 (Km17+508.12 - Km 22)_Xl0000087" xfId="3571"/>
    <cellStyle name="4_Du toan bo sung (11-2004)" xfId="3572"/>
    <cellStyle name="4_Du toan Cang Vung Ang (Tham tra 3-11-06)" xfId="3573"/>
    <cellStyle name="4_Du toan Cang Vung Ang ngay 09-8-06 " xfId="3574"/>
    <cellStyle name="4_Du toan dieu chin theo don gia moi (1-2-2007)" xfId="3575"/>
    <cellStyle name="4_Du toan Goi 1" xfId="3576"/>
    <cellStyle name="4_Du toan Goi 1_5. Du toan dien chieu sang" xfId="3577"/>
    <cellStyle name="4_du toan goi 12" xfId="3578"/>
    <cellStyle name="4_Du toan Goi 2" xfId="3579"/>
    <cellStyle name="4_Du toan Goi 2_5. Du toan dien chieu sang" xfId="3580"/>
    <cellStyle name="4_Du toan Huong Lam - Ban Giang (ngay28-11-06)" xfId="3581"/>
    <cellStyle name="4_Du toan KT-TCsua theo TT 03 - YC 471" xfId="3582"/>
    <cellStyle name="4_Du toan KT-TCsua theo TT 03 - YC 471_5. Du toan dien chieu sang" xfId="3583"/>
    <cellStyle name="4_Du toan ngay (28-10-2005)" xfId="3584"/>
    <cellStyle name="4_Du toan ngay (28-10-2005)_5. Du toan dien chieu sang" xfId="3585"/>
    <cellStyle name="4_Du toan ngay 1-9-2004 (version 1)" xfId="3586"/>
    <cellStyle name="4_Du toan ngay 1-9-2004 (version 1)_5. Du toan dien chieu sang" xfId="3587"/>
    <cellStyle name="4_Du toan Phuong lam" xfId="3588"/>
    <cellStyle name="4_Du toan QL 27 (23-12-2005)" xfId="3589"/>
    <cellStyle name="4_Du toan QL 27 (23-12-2005)_5. Du toan dien chieu sang" xfId="3590"/>
    <cellStyle name="4_DuAnKT ngay 11-2-2006" xfId="3591"/>
    <cellStyle name="4_DuAnKT ngay 11-2-2006_5. Du toan dien chieu sang" xfId="3592"/>
    <cellStyle name="4_DUONGNOIVUNG-QTHANG-QLUU" xfId="3593"/>
    <cellStyle name="4_Dutoan xuatban" xfId="3594"/>
    <cellStyle name="4_Dutoan xuatbanlan2" xfId="3595"/>
    <cellStyle name="4_Dutoan(SGTL)" xfId="3596"/>
    <cellStyle name="4_Duyet DT-KTTC(GDI)QD so 790" xfId="3597"/>
    <cellStyle name="4_Gia goi 1" xfId="3598"/>
    <cellStyle name="4_Gia_VL cau-JIBIC-Ha-tinh" xfId="3599"/>
    <cellStyle name="4_Gia_VL cau-JIBIC-Ha-tinh_5. Du toan dien chieu sang" xfId="3600"/>
    <cellStyle name="4_Gia_VLQL48_duyet " xfId="3601"/>
    <cellStyle name="4_Gia_VLQL48_duyet _131114- Bieu giao du toan CTMTQG 2014 giao" xfId="3602"/>
    <cellStyle name="4_Gia_VLQL48_duyet _5. Du toan dien chieu sang" xfId="3603"/>
    <cellStyle name="4_Gia_VLQL48_duyet _Phụ luc goi 5" xfId="3604"/>
    <cellStyle name="4_Gia_VLQL48_duyet _Phụ luc goi 5 2" xfId="3605"/>
    <cellStyle name="4_Gia_VLQL48_duyet _Phụ luc goi 5_TONG HOP QUYET TOAN THANH PHO 2013" xfId="3606"/>
    <cellStyle name="4_goi 1" xfId="3607"/>
    <cellStyle name="4_Goi 1 (TT04)" xfId="3608"/>
    <cellStyle name="4_goi 1 duyet theo luong mo (an)" xfId="3609"/>
    <cellStyle name="4_Goi 1_1" xfId="3610"/>
    <cellStyle name="4_Goi 1_1_5. Du toan dien chieu sang" xfId="3611"/>
    <cellStyle name="4_Goi so 1" xfId="3612"/>
    <cellStyle name="4_Goi thau so 2 (20-6-2006)" xfId="3613"/>
    <cellStyle name="4_Goi02(25-05-2006)" xfId="3614"/>
    <cellStyle name="4_Goi02(25-05-2006)_5. Du toan dien chieu sang" xfId="3615"/>
    <cellStyle name="4_Goi1N206" xfId="3616"/>
    <cellStyle name="4_Goi1N206_5. Du toan dien chieu sang" xfId="3617"/>
    <cellStyle name="4_Goi2N206" xfId="3618"/>
    <cellStyle name="4_Goi2N206_5. Du toan dien chieu sang" xfId="3619"/>
    <cellStyle name="4_Goi4N216" xfId="3620"/>
    <cellStyle name="4_Goi4N216_5. Du toan dien chieu sang" xfId="3621"/>
    <cellStyle name="4_Goi5N216" xfId="3622"/>
    <cellStyle name="4_Goi5N216_5. Du toan dien chieu sang" xfId="3623"/>
    <cellStyle name="4_Hoi Song" xfId="3624"/>
    <cellStyle name="4_HT-LO" xfId="3625"/>
    <cellStyle name="4_HT-LO_5. Du toan dien chieu sang" xfId="3626"/>
    <cellStyle name="4_Khoi luong" xfId="3627"/>
    <cellStyle name="4_Khoi luong doan 1" xfId="3628"/>
    <cellStyle name="4_Khoi luong doan 1_5. Du toan dien chieu sang" xfId="3629"/>
    <cellStyle name="4_Khoi luong doan 2" xfId="3630"/>
    <cellStyle name="4_Khoi luong goi 1-QL4D" xfId="3631"/>
    <cellStyle name="4_Khoi Luong Hoang Truong - Hoang Phu" xfId="3632"/>
    <cellStyle name="4_Khoi Luong Hoang Truong - Hoang Phu_5. Du toan dien chieu sang" xfId="3633"/>
    <cellStyle name="4_Khoi luong QL8B" xfId="3634"/>
    <cellStyle name="4_Khoi luong_5. Du toan dien chieu sang" xfId="3635"/>
    <cellStyle name="4_KL" xfId="3636"/>
    <cellStyle name="4_KL goi 1" xfId="3637"/>
    <cellStyle name="4_KL goi 1 2" xfId="3638"/>
    <cellStyle name="4_KL goi 1_TONG HOP QUYET TOAN THANH PHO 2013" xfId="3639"/>
    <cellStyle name="4_Kl6-6-05" xfId="3640"/>
    <cellStyle name="4_Kldoan3" xfId="3641"/>
    <cellStyle name="4_Klnutgiao" xfId="3642"/>
    <cellStyle name="4_KLPA2s" xfId="3643"/>
    <cellStyle name="4_KlQdinhduyet" xfId="3644"/>
    <cellStyle name="4_KlQdinhduyet_131114- Bieu giao du toan CTMTQG 2014 giao" xfId="3645"/>
    <cellStyle name="4_KlQdinhduyet_5. Du toan dien chieu sang" xfId="3646"/>
    <cellStyle name="4_KlQdinhduyet_Phụ luc goi 5" xfId="3647"/>
    <cellStyle name="4_KlQdinhduyet_Phụ luc goi 5 2" xfId="3648"/>
    <cellStyle name="4_KlQdinhduyet_Phụ luc goi 5_TONG HOP QUYET TOAN THANH PHO 2013" xfId="3649"/>
    <cellStyle name="4_KlQL4goi5KCS" xfId="3650"/>
    <cellStyle name="4_Kltayth" xfId="3651"/>
    <cellStyle name="4_KltaythQDduyet" xfId="3652"/>
    <cellStyle name="4_Kluong4-2004" xfId="3653"/>
    <cellStyle name="4_Kluong4-2004_5. Du toan dien chieu sang" xfId="3654"/>
    <cellStyle name="4_Km329-Km350 (7-6)" xfId="3655"/>
    <cellStyle name="4_Km4-Km8+800" xfId="3656"/>
    <cellStyle name="4_Km4-Km8+800 2" xfId="3657"/>
    <cellStyle name="4_Km4-Km8+800_TONG HOP QUYET TOAN THANH PHO 2013" xfId="3658"/>
    <cellStyle name="4_Long_Lien_Phuong_BVTC" xfId="3659"/>
    <cellStyle name="4_Luong A6" xfId="3660"/>
    <cellStyle name="4_maugiacotaluy" xfId="3661"/>
    <cellStyle name="4_My Thanh Son Thanh" xfId="3662"/>
    <cellStyle name="4_Nhom I" xfId="3663"/>
    <cellStyle name="4_Nhom I_5. Du toan dien chieu sang" xfId="3664"/>
    <cellStyle name="4_Project N.Du" xfId="3665"/>
    <cellStyle name="4_Project N.Du.dien" xfId="3666"/>
    <cellStyle name="4_Project N.Du_5. Du toan dien chieu sang" xfId="3667"/>
    <cellStyle name="4_Project QL4" xfId="3668"/>
    <cellStyle name="4_Project QL4 goi 7" xfId="3669"/>
    <cellStyle name="4_Project QL4 goi 7_5. Du toan dien chieu sang" xfId="3670"/>
    <cellStyle name="4_Project QL4 goi5" xfId="3671"/>
    <cellStyle name="4_Project QL4 goi8" xfId="3672"/>
    <cellStyle name="4_QL1A-SUA2005" xfId="3673"/>
    <cellStyle name="4_QL1A-SUA2005_5. Du toan dien chieu sang" xfId="3674"/>
    <cellStyle name="4_Sheet1" xfId="3675"/>
    <cellStyle name="4_SuoiTon" xfId="3676"/>
    <cellStyle name="4_SuoiTon_5. Du toan dien chieu sang" xfId="3677"/>
    <cellStyle name="4_t" xfId="3678"/>
    <cellStyle name="4_Tay THoa" xfId="3679"/>
    <cellStyle name="4_Tay THoa_5. Du toan dien chieu sang" xfId="3680"/>
    <cellStyle name="4_TDT VINH - DUYET (CAU+DUONG)" xfId="3681"/>
    <cellStyle name="4_Tham tra (8-11)1" xfId="3682"/>
    <cellStyle name="4_THKLsua_cuoi" xfId="3683"/>
    <cellStyle name="4_Tinh KLHC goi 1" xfId="3684"/>
    <cellStyle name="4_tmthiet ke" xfId="3685"/>
    <cellStyle name="4_tmthiet ke1" xfId="3686"/>
    <cellStyle name="4_Tong hop DT dieu chinh duong 38-95" xfId="3687"/>
    <cellStyle name="4_Tong hop khoi luong duong 557 (30-5-2006)" xfId="3688"/>
    <cellStyle name="4_tong hop kl nen mat" xfId="3689"/>
    <cellStyle name="4_Tong muc dau tu" xfId="3690"/>
    <cellStyle name="4_Tong muc KT 20-11 Tan Huong Tuyen2" xfId="3691"/>
    <cellStyle name="4_TT C1 QL7-ql482" xfId="3692"/>
    <cellStyle name="4_Tuyen so 1-Km0+00 - Km0+852.56" xfId="3693"/>
    <cellStyle name="4_Tuyen so 1-Km0+00 - Km0+852.56_5. Du toan dien chieu sang" xfId="3694"/>
    <cellStyle name="4_TV sua ngay 02-08-06" xfId="3695"/>
    <cellStyle name="4_VatLieu 3 cau -NA" xfId="3696"/>
    <cellStyle name="4_VatLieu 3 cau -NA_5. Du toan dien chieu sang" xfId="3697"/>
    <cellStyle name="4_Yen Na - Yen Tinh  du an 30 -10-2006- Theo 51 bu may" xfId="3698"/>
    <cellStyle name="4_Yen Na - Yen Tinh Theo 51 bu may Ghep" xfId="3699"/>
    <cellStyle name="4_Yen Na - Yen Tinh Theo 51 -TV NA Ghep" xfId="3700"/>
    <cellStyle name="4_Yen Na-Yen Tinh 07" xfId="3701"/>
    <cellStyle name="4_ÿÿÿÿÿ" xfId="3702"/>
    <cellStyle name="4_ÿÿÿÿÿ_1" xfId="3703"/>
    <cellStyle name="4_ÿÿÿÿÿ_1_5. Du toan dien chieu sang" xfId="3704"/>
    <cellStyle name="40% - Accent1 2" xfId="3705"/>
    <cellStyle name="40% - Accent1 3" xfId="3706"/>
    <cellStyle name="40% - Accent1 4" xfId="3707"/>
    <cellStyle name="40% - Accent1 5" xfId="3708"/>
    <cellStyle name="40% - Accent2 2" xfId="3709"/>
    <cellStyle name="40% - Accent2 3" xfId="3710"/>
    <cellStyle name="40% - Accent2 4" xfId="3711"/>
    <cellStyle name="40% - Accent2 5" xfId="3712"/>
    <cellStyle name="40% - Accent3 2" xfId="3713"/>
    <cellStyle name="40% - Accent3 3" xfId="3714"/>
    <cellStyle name="40% - Accent3 4" xfId="3715"/>
    <cellStyle name="40% - Accent3 5" xfId="3716"/>
    <cellStyle name="40% - Accent4 2" xfId="3717"/>
    <cellStyle name="40% - Accent4 3" xfId="3718"/>
    <cellStyle name="40% - Accent4 4" xfId="3719"/>
    <cellStyle name="40% - Accent4 5" xfId="3720"/>
    <cellStyle name="40% - Accent5 2" xfId="3721"/>
    <cellStyle name="40% - Accent5 3" xfId="3722"/>
    <cellStyle name="40% - Accent5 4" xfId="3723"/>
    <cellStyle name="40% - Accent5 5" xfId="3724"/>
    <cellStyle name="40% - Accent6 2" xfId="3725"/>
    <cellStyle name="40% - Accent6 3" xfId="3726"/>
    <cellStyle name="40% - Accent6 4" xfId="3727"/>
    <cellStyle name="40% - Accent6 5" xfId="3728"/>
    <cellStyle name="40% - Nh?n1" xfId="3729"/>
    <cellStyle name="40% - Nh?n1 2" xfId="3730"/>
    <cellStyle name="40% - Nh?n1 3" xfId="3731"/>
    <cellStyle name="40% - Nh?n1 4" xfId="3732"/>
    <cellStyle name="40% - Nh?n2" xfId="3733"/>
    <cellStyle name="40% - Nh?n2 2" xfId="3734"/>
    <cellStyle name="40% - Nh?n2 3" xfId="3735"/>
    <cellStyle name="40% - Nh?n2 4" xfId="3736"/>
    <cellStyle name="40% - Nh?n3" xfId="3737"/>
    <cellStyle name="40% - Nh?n3 2" xfId="3738"/>
    <cellStyle name="40% - Nh?n3 3" xfId="3739"/>
    <cellStyle name="40% - Nh?n3 4" xfId="3740"/>
    <cellStyle name="40% - Nh?n4" xfId="3741"/>
    <cellStyle name="40% - Nh?n4 2" xfId="3742"/>
    <cellStyle name="40% - Nh?n4 3" xfId="3743"/>
    <cellStyle name="40% - Nh?n4 4" xfId="3744"/>
    <cellStyle name="40% - Nh?n5" xfId="3745"/>
    <cellStyle name="40% - Nh?n5 2" xfId="3746"/>
    <cellStyle name="40% - Nh?n5 3" xfId="3747"/>
    <cellStyle name="40% - Nh?n5 4" xfId="3748"/>
    <cellStyle name="40% - Nh?n6" xfId="3749"/>
    <cellStyle name="40% - Nh?n6 2" xfId="3750"/>
    <cellStyle name="40% - Nh?n6 3" xfId="3751"/>
    <cellStyle name="40% - Nh?n6 4" xfId="3752"/>
    <cellStyle name="40% - Nhấn1" xfId="3753"/>
    <cellStyle name="40% - Nhấn1 2" xfId="3754"/>
    <cellStyle name="40% - Nhấn1 3" xfId="3755"/>
    <cellStyle name="40% - Nhấn1 4" xfId="3756"/>
    <cellStyle name="40% - Nhấn2" xfId="3757"/>
    <cellStyle name="40% - Nhấn2 2" xfId="3758"/>
    <cellStyle name="40% - Nhấn2 3" xfId="3759"/>
    <cellStyle name="40% - Nhấn2 4" xfId="3760"/>
    <cellStyle name="40% - Nhấn3" xfId="3761"/>
    <cellStyle name="40% - Nhấn3 2" xfId="3762"/>
    <cellStyle name="40% - Nhấn3 3" xfId="3763"/>
    <cellStyle name="40% - Nhấn3 4" xfId="3764"/>
    <cellStyle name="40% - Nhấn4" xfId="3765"/>
    <cellStyle name="40% - Nhấn4 2" xfId="3766"/>
    <cellStyle name="40% - Nhấn4 3" xfId="3767"/>
    <cellStyle name="40% - Nhấn4 4" xfId="3768"/>
    <cellStyle name="40% - Nhấn5" xfId="3769"/>
    <cellStyle name="40% - Nhấn5 2" xfId="3770"/>
    <cellStyle name="40% - Nhấn5 3" xfId="3771"/>
    <cellStyle name="40% - Nhấn5 4" xfId="3772"/>
    <cellStyle name="40% - Nhấn6" xfId="3773"/>
    <cellStyle name="40% - Nhấn6 2" xfId="3774"/>
    <cellStyle name="40% - Nhấn6 3" xfId="3775"/>
    <cellStyle name="40% - Nhấn6 4" xfId="3776"/>
    <cellStyle name="52" xfId="3777"/>
    <cellStyle name="6" xfId="3778"/>
    <cellStyle name="6 2" xfId="3779"/>
    <cellStyle name="6 3" xfId="3780"/>
    <cellStyle name="6 4" xfId="3781"/>
    <cellStyle name="6 5" xfId="3782"/>
    <cellStyle name="6 6" xfId="3783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3784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 1" xfId="3785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3786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 1" xfId="3787"/>
    <cellStyle name="6_131114- Bieu giao du toan CTMTQG 2014 giao" xfId="3788"/>
    <cellStyle name="6_2. BANG THKP TONG DU TOAN HM 1" xfId="3789"/>
    <cellStyle name="6_2013" xfId="3790"/>
    <cellStyle name="6_2013 2" xfId="3791"/>
    <cellStyle name="6_4A_TH" xfId="3792"/>
    <cellStyle name="6_4A_TH 2" xfId="3793"/>
    <cellStyle name="6_4A_TH_A1" xfId="3794"/>
    <cellStyle name="6_4A_TH_A4" xfId="3795"/>
    <cellStyle name="6_4A_TH_A6" xfId="3796"/>
    <cellStyle name="6_4A_TH_A7" xfId="3797"/>
    <cellStyle name="6_4A_TH_THÀNH NAM 2003 " xfId="3798"/>
    <cellStyle name="6_7. BC đau nam HK moi ( 17-10)" xfId="3799"/>
    <cellStyle name="6_A1" xfId="3800"/>
    <cellStyle name="6_A1_1" xfId="3801"/>
    <cellStyle name="6_A1_THÀNH NAM 2003 " xfId="3802"/>
    <cellStyle name="6_A3" xfId="3803"/>
    <cellStyle name="6_A3_THÀNH NAM 2003 " xfId="3804"/>
    <cellStyle name="6_A4" xfId="3805"/>
    <cellStyle name="6_A6" xfId="3806"/>
    <cellStyle name="6_A6_1" xfId="3807"/>
    <cellStyle name="6_A7" xfId="3808"/>
    <cellStyle name="6_A7_1" xfId="3809"/>
    <cellStyle name="6_B5" xfId="3810"/>
    <cellStyle name="6_B6" xfId="3811"/>
    <cellStyle name="6_B7" xfId="3812"/>
    <cellStyle name="6_B8" xfId="3813"/>
    <cellStyle name="6_B8 2" xfId="3814"/>
    <cellStyle name="6_B8_A1" xfId="3815"/>
    <cellStyle name="6_B8_A4" xfId="3816"/>
    <cellStyle name="6_B8_A6" xfId="3817"/>
    <cellStyle name="6_B8_A7" xfId="3818"/>
    <cellStyle name="6_B8_THÀNH NAM 2003 " xfId="3819"/>
    <cellStyle name="6_Ban chuyen trach 29 (dieu chinh)" xfId="3820"/>
    <cellStyle name="6_Ban chuyen trach 29 (dieu chinh)_DT 2015 (chinh thuc)" xfId="3821"/>
    <cellStyle name="6_bo sung du toan  hong linh" xfId="3822"/>
    <cellStyle name="6_Book1" xfId="3823"/>
    <cellStyle name="6_Book1 2" xfId="3824"/>
    <cellStyle name="6_Book1_1" xfId="3825"/>
    <cellStyle name="6_Book1_1 2" xfId="3826"/>
    <cellStyle name="6_Book1_1_TONG HOP QUYET TOAN THANH PHO 2013" xfId="3827"/>
    <cellStyle name="6_Book1_TONG HOP QUYET TOAN THANH PHO 2013" xfId="3828"/>
    <cellStyle name="6_Book1_Tuyen (21-7-11)-doan 1" xfId="3829"/>
    <cellStyle name="6_Book1_Tuyen (21-7-11)-doan 1 2" xfId="3830"/>
    <cellStyle name="6_Book1_Tuyen (21-7-11)-doan 1_TONG HOP QUYET TOAN THANH PHO 2013" xfId="3831"/>
    <cellStyle name="6_Cong trinh co y kien LD_Dang_NN_2011-Tay nguyen-9-10" xfId="3832"/>
    <cellStyle name="6_Cong trinh co y kien LD_Dang_NN_2011-Tay nguyen-9-10_131114- Bieu giao du toan CTMTQG 2014 giao" xfId="3833"/>
    <cellStyle name="6_Du toan du thau Cautreo" xfId="3834"/>
    <cellStyle name="6_Du toan du thau Cautreo 2" xfId="3835"/>
    <cellStyle name="6_Du toan du thau Cautreo_TONG HOP QUYET TOAN THANH PHO 2013" xfId="3836"/>
    <cellStyle name="6_Giam DT2016 (ND108)" xfId="3837"/>
    <cellStyle name="6_PHU LUC CHIEU SANG(13.6.2013)" xfId="3838"/>
    <cellStyle name="6_Phụ luc goi 5" xfId="3839"/>
    <cellStyle name="6_Sheet1" xfId="3840"/>
    <cellStyle name="6_TABMIS 16.12.10" xfId="3841"/>
    <cellStyle name="6_TABMIS chuyen nguon" xfId="3842"/>
    <cellStyle name="6_T-Bao cao chi 6 thang" xfId="3843"/>
    <cellStyle name="6_T-Bao cao chi 6 thang 2" xfId="3844"/>
    <cellStyle name="6_TDT 3 xa VA chinh thuc" xfId="3845"/>
    <cellStyle name="6_TDT 3 xa VA chinh thuc 2" xfId="3846"/>
    <cellStyle name="6_TDT 3 xa VA chinh thuc_TONG HOP QUYET TOAN THANH PHO 2013" xfId="3847"/>
    <cellStyle name="6_TDT-TMDT 3 xa VA dich" xfId="3848"/>
    <cellStyle name="6_TDT-TMDT 3 xa VA dich 2" xfId="3849"/>
    <cellStyle name="6_TDT-TMDT 3 xa VA dich_TONG HOP QUYET TOAN THANH PHO 2013" xfId="3850"/>
    <cellStyle name="6_TH BHXH 2015" xfId="3851"/>
    <cellStyle name="6_TH chenh lech Quy Luong 2014 (Phuc)" xfId="3852"/>
    <cellStyle name="6_TH chenh lech Quy Luong 2014 (Phuc)_DT 2015 (chinh thuc)" xfId="3853"/>
    <cellStyle name="6_thanh toan cau tran (dot 7)-" xfId="3854"/>
    <cellStyle name="6_thanh_toan_cau_tran_dot_12" xfId="3855"/>
    <cellStyle name="6_thanh_toandot_14" xfId="3856"/>
    <cellStyle name="6_TN - Ho tro khac 2011" xfId="3857"/>
    <cellStyle name="6_TN - Ho tro khac 2011_131114- Bieu giao du toan CTMTQG 2014 giao" xfId="3858"/>
    <cellStyle name="6_TONG HOP QUYET TOAN THANH PHO 2013" xfId="3859"/>
    <cellStyle name="6_TONG HOP QUYET TOAN THANH PHO 2013 2" xfId="3860"/>
    <cellStyle name="6_Tuyen (20-6-11 PA 2)" xfId="3861"/>
    <cellStyle name="6_Tuyen (20-6-11 PA 2) 2" xfId="3862"/>
    <cellStyle name="6_Tuyen (20-6-11 PA 2)_TONG HOP QUYET TOAN THANH PHO 2013" xfId="3863"/>
    <cellStyle name="6_Xl0000087" xfId="3864"/>
    <cellStyle name="6_" xfId="3865"/>
    <cellStyle name="60% - Accent1 2" xfId="3866"/>
    <cellStyle name="60% - Accent1 3" xfId="3867"/>
    <cellStyle name="60% - Accent1 4" xfId="3868"/>
    <cellStyle name="60% - Accent2 2" xfId="3869"/>
    <cellStyle name="60% - Accent2 3" xfId="3870"/>
    <cellStyle name="60% - Accent2 4" xfId="3871"/>
    <cellStyle name="60% - Accent3 2" xfId="3872"/>
    <cellStyle name="60% - Accent3 3" xfId="3873"/>
    <cellStyle name="60% - Accent3 4" xfId="3874"/>
    <cellStyle name="60% - Accent4 2" xfId="3875"/>
    <cellStyle name="60% - Accent4 3" xfId="3876"/>
    <cellStyle name="60% - Accent4 4" xfId="3877"/>
    <cellStyle name="60% - Accent5 2" xfId="3878"/>
    <cellStyle name="60% - Accent5 3" xfId="3879"/>
    <cellStyle name="60% - Accent5 4" xfId="3880"/>
    <cellStyle name="60% - Accent6 2" xfId="3881"/>
    <cellStyle name="60% - Accent6 3" xfId="3882"/>
    <cellStyle name="60% - Accent6 4" xfId="3883"/>
    <cellStyle name="60% - Nh?n1" xfId="3884"/>
    <cellStyle name="60% - Nh?n1 2" xfId="3885"/>
    <cellStyle name="60% - Nh?n2" xfId="3886"/>
    <cellStyle name="60% - Nh?n2 2" xfId="3887"/>
    <cellStyle name="60% - Nh?n3" xfId="3888"/>
    <cellStyle name="60% - Nh?n3 2" xfId="3889"/>
    <cellStyle name="60% - Nh?n4" xfId="3890"/>
    <cellStyle name="60% - Nh?n4 2" xfId="3891"/>
    <cellStyle name="60% - Nh?n5" xfId="3892"/>
    <cellStyle name="60% - Nh?n5 2" xfId="3893"/>
    <cellStyle name="60% - Nh?n6" xfId="3894"/>
    <cellStyle name="60% - Nh?n6 2" xfId="3895"/>
    <cellStyle name="60% - Nhấn1" xfId="3896"/>
    <cellStyle name="60% - Nhấn1 2" xfId="3897"/>
    <cellStyle name="60% - Nhấn2" xfId="3898"/>
    <cellStyle name="60% - Nhấn2 2" xfId="3899"/>
    <cellStyle name="60% - Nhấn3" xfId="3900"/>
    <cellStyle name="60% - Nhấn3 2" xfId="3901"/>
    <cellStyle name="60% - Nhấn4" xfId="3902"/>
    <cellStyle name="60% - Nhấn4 2" xfId="3903"/>
    <cellStyle name="60% - Nhấn5" xfId="3904"/>
    <cellStyle name="60% - Nhấn5 2" xfId="3905"/>
    <cellStyle name="60% - Nhấn6" xfId="3906"/>
    <cellStyle name="60% - Nhấn6 2" xfId="3907"/>
    <cellStyle name="9" xfId="3908"/>
    <cellStyle name="9_131114- Bieu giao du toan CTMTQG 2014 giao" xfId="3909"/>
    <cellStyle name="a" xfId="3910"/>
    <cellStyle name="Ä?¸¶ [0]_¿?¹°Åë" xfId="3911"/>
    <cellStyle name="A?¸¶ [0]_INQUIRY ¿µ¾÷AßAø " xfId="3912"/>
    <cellStyle name="Ä?¸¶ [0]_laroux" xfId="3913"/>
    <cellStyle name="Ä?¸¶_¿?¹°Åë" xfId="3914"/>
    <cellStyle name="A?¸¶_INQUIRY ¿µ¾÷AßAø " xfId="3915"/>
    <cellStyle name="Ä?¸¶_laroux" xfId="3916"/>
    <cellStyle name="_x0001_Å»_x001e_´ " xfId="3917"/>
    <cellStyle name="_x0001_Å»_x001e_´_" xfId="3918"/>
    <cellStyle name="Accent1 2" xfId="3919"/>
    <cellStyle name="Accent1 3" xfId="3920"/>
    <cellStyle name="Accent1 4" xfId="3921"/>
    <cellStyle name="Accent2 2" xfId="3922"/>
    <cellStyle name="Accent2 3" xfId="3923"/>
    <cellStyle name="Accent2 4" xfId="3924"/>
    <cellStyle name="Accent3 2" xfId="3925"/>
    <cellStyle name="Accent3 3" xfId="3926"/>
    <cellStyle name="Accent3 4" xfId="3927"/>
    <cellStyle name="Accent4 2" xfId="3928"/>
    <cellStyle name="Accent4 3" xfId="3929"/>
    <cellStyle name="Accent4 4" xfId="3930"/>
    <cellStyle name="Accent5 2" xfId="3931"/>
    <cellStyle name="Accent5 3" xfId="3932"/>
    <cellStyle name="Accent5 4" xfId="3933"/>
    <cellStyle name="Accent6 2" xfId="3934"/>
    <cellStyle name="Accent6 3" xfId="3935"/>
    <cellStyle name="Accent6 4" xfId="3936"/>
    <cellStyle name="ÅëÈ­" xfId="3937"/>
    <cellStyle name="ÅëÈ­ [0]" xfId="3938"/>
    <cellStyle name="AeE­ [0]_INQUIRY ¿?¾÷AßAø " xfId="3939"/>
    <cellStyle name="ÅëÈ­ [0]_L601CPT" xfId="3940"/>
    <cellStyle name="ÅëÈ­_      " xfId="3941"/>
    <cellStyle name="AeE­_INQUIRY ¿?¾÷AßAø " xfId="3942"/>
    <cellStyle name="ÅëÈ­_L601CPT" xfId="3943"/>
    <cellStyle name="APPEAR" xfId="3944"/>
    <cellStyle name="args.style" xfId="3945"/>
    <cellStyle name="args.style 2" xfId="3946"/>
    <cellStyle name="args.style_160627 Dinh muc chi thuong xuyen 2017 -73% - 72-28 theo can doi cua TCT" xfId="3947"/>
    <cellStyle name="arial" xfId="3948"/>
    <cellStyle name="at" xfId="3949"/>
    <cellStyle name="ÄÞ¸¶ [0]" xfId="3950"/>
    <cellStyle name="ÄÞ¸¶ [0] 2" xfId="3951"/>
    <cellStyle name="ÄÞ¸¶ [0]_¿ì¹°Åë" xfId="3952"/>
    <cellStyle name="AÞ¸¶ [0]_INQUIRY ¿?¾÷AßAø " xfId="3953"/>
    <cellStyle name="ÄÞ¸¶ [0]_L601CPT" xfId="3954"/>
    <cellStyle name="ÄÞ¸¶_      " xfId="3955"/>
    <cellStyle name="AÞ¸¶_INQUIRY ¿?¾÷AßAø " xfId="3956"/>
    <cellStyle name="ÄÞ¸¶_L601CPT" xfId="3957"/>
    <cellStyle name="AutoFormat Options" xfId="3958"/>
    <cellStyle name="AutoFormat Options 2" xfId="3959"/>
    <cellStyle name="AutoFormat Options 3" xfId="3960"/>
    <cellStyle name="AutoFormat Options_Thành phố-Nhu cau CCTL 2016" xfId="3961"/>
    <cellStyle name="Bad 2" xfId="3962"/>
    <cellStyle name="Bad 3" xfId="3963"/>
    <cellStyle name="Bad 4" xfId="3964"/>
    <cellStyle name="Bangchu" xfId="3965"/>
    <cellStyle name="Bi?nh th???ng_Works-Seperate" xfId="3966"/>
    <cellStyle name="BILL제목" xfId="3967"/>
    <cellStyle name="Bình thường 2" xfId="3968"/>
    <cellStyle name="Bình Thường_Sheet1" xfId="3969"/>
    <cellStyle name="Body" xfId="3970"/>
    <cellStyle name="Body 2" xfId="3971"/>
    <cellStyle name="Body 3" xfId="3972"/>
    <cellStyle name="Body 4" xfId="3973"/>
    <cellStyle name="Body_Phụ lục trình thực hienj các chính sách" xfId="3974"/>
    <cellStyle name="book" xfId="3975"/>
    <cellStyle name="C?AØ_¿?¾÷CoE² " xfId="3976"/>
    <cellStyle name="C~1" xfId="3977"/>
    <cellStyle name="Ç¥ÁØ_      " xfId="3978"/>
    <cellStyle name="C￥AØ_¿μ¾÷CoE² " xfId="3979"/>
    <cellStyle name="Ç¥ÁØ_±¸¹Ì´ëÃ¥" xfId="3980"/>
    <cellStyle name="C￥AØ_≫c¾÷ºIº° AN°e " xfId="3981"/>
    <cellStyle name="Ç¥ÁØ_MARSHALL TEST" xfId="3982"/>
    <cellStyle name="C￥AØ_Sheet1_¿μ¾÷CoE² " xfId="3983"/>
    <cellStyle name="Ç¥ÁØ_ÿÿÿÿÿÿ_4_ÃÑÇÕ°è " xfId="3984"/>
    <cellStyle name="Calc Currency (0)" xfId="3985"/>
    <cellStyle name="Calc Currency (0) 2" xfId="3986"/>
    <cellStyle name="Calc Currency (0) 2 2" xfId="3987"/>
    <cellStyle name="Calc Currency (0) 3" xfId="3988"/>
    <cellStyle name="Calc Currency (0) 3 2" xfId="3989"/>
    <cellStyle name="Calc Currency (0) 4" xfId="3990"/>
    <cellStyle name="Calc Currency (0) 5" xfId="3991"/>
    <cellStyle name="Calc Currency (0) 6" xfId="3992"/>
    <cellStyle name="Calc Currency (0) 7" xfId="3993"/>
    <cellStyle name="Calc Currency (0)_13. Tong hop thang 9" xfId="3994"/>
    <cellStyle name="Calc Currency (2)" xfId="3995"/>
    <cellStyle name="Calc Currency (2) 2" xfId="3996"/>
    <cellStyle name="Calc Currency (2) 3" xfId="3997"/>
    <cellStyle name="Calc Currency (2)_Thành phố-Nhu cau CCTL 2016" xfId="3998"/>
    <cellStyle name="Calc Percent (0)" xfId="3999"/>
    <cellStyle name="Calc Percent (0) 2" xfId="4000"/>
    <cellStyle name="Calc Percent (0) 3" xfId="4001"/>
    <cellStyle name="Calc Percent (0)_Thành phố-Nhu cau CCTL 2016" xfId="4002"/>
    <cellStyle name="Calc Percent (1)" xfId="4003"/>
    <cellStyle name="Calc Percent (1) 2" xfId="4004"/>
    <cellStyle name="Calc Percent (1) 3" xfId="4005"/>
    <cellStyle name="Calc Percent (1)_Thành phố-Nhu cau CCTL 2016" xfId="4006"/>
    <cellStyle name="Calc Percent (2)" xfId="4007"/>
    <cellStyle name="Calc Percent (2) 2" xfId="4008"/>
    <cellStyle name="Calc Percent (2) 3" xfId="4009"/>
    <cellStyle name="Calc Percent (2)_ra soat phan cap 1 (cuoi in ra)" xfId="4010"/>
    <cellStyle name="Calc Units (0)" xfId="4011"/>
    <cellStyle name="Calc Units (0) 2" xfId="4012"/>
    <cellStyle name="Calc Units (0) 3" xfId="4013"/>
    <cellStyle name="Calc Units (0)_Thành phố-Nhu cau CCTL 2016" xfId="4014"/>
    <cellStyle name="Calc Units (1)" xfId="4015"/>
    <cellStyle name="Calc Units (1) 2" xfId="4016"/>
    <cellStyle name="Calc Units (1) 3" xfId="4017"/>
    <cellStyle name="Calc Units (1)_Thành phố-Nhu cau CCTL 2016" xfId="4018"/>
    <cellStyle name="Calc Units (2)" xfId="4019"/>
    <cellStyle name="Calc Units (2) 2" xfId="4020"/>
    <cellStyle name="Calc Units (2) 3" xfId="4021"/>
    <cellStyle name="Calc Units (2)_Thành phố-Nhu cau CCTL 2016" xfId="4022"/>
    <cellStyle name="Calculation 2" xfId="4023"/>
    <cellStyle name="Calculation 2 2" xfId="4024"/>
    <cellStyle name="Calculation 3" xfId="4025"/>
    <cellStyle name="Calculation 4" xfId="4026"/>
    <cellStyle name="category" xfId="4027"/>
    <cellStyle name="CC1" xfId="4028"/>
    <cellStyle name="CC2" xfId="4029"/>
    <cellStyle name="CC2 2" xfId="4030"/>
    <cellStyle name="CC2 2 10" xfId="4031"/>
    <cellStyle name="CC2 2 10 2" xfId="4032"/>
    <cellStyle name="CC2 2 11" xfId="4033"/>
    <cellStyle name="CC2 2 11 2" xfId="4034"/>
    <cellStyle name="CC2 2 12" xfId="4035"/>
    <cellStyle name="CC2 2 12 2" xfId="4036"/>
    <cellStyle name="CC2 2 13" xfId="4037"/>
    <cellStyle name="CC2 2 13 2" xfId="4038"/>
    <cellStyle name="CC2 2 14" xfId="4039"/>
    <cellStyle name="CC2 2 14 2" xfId="4040"/>
    <cellStyle name="CC2 2 15" xfId="4041"/>
    <cellStyle name="CC2 2 15 2" xfId="4042"/>
    <cellStyle name="CC2 2 16" xfId="4043"/>
    <cellStyle name="CC2 2 16 2" xfId="4044"/>
    <cellStyle name="CC2 2 17" xfId="4045"/>
    <cellStyle name="CC2 2 17 2" xfId="4046"/>
    <cellStyle name="CC2 2 18" xfId="4047"/>
    <cellStyle name="CC2 2 18 2" xfId="4048"/>
    <cellStyle name="CC2 2 19" xfId="4049"/>
    <cellStyle name="CC2 2 19 2" xfId="4050"/>
    <cellStyle name="CC2 2 2" xfId="4051"/>
    <cellStyle name="CC2 2 2 10" xfId="4052"/>
    <cellStyle name="CC2 2 2 10 2" xfId="4053"/>
    <cellStyle name="CC2 2 2 11" xfId="4054"/>
    <cellStyle name="CC2 2 2 11 2" xfId="4055"/>
    <cellStyle name="CC2 2 2 12" xfId="4056"/>
    <cellStyle name="CC2 2 2 12 2" xfId="4057"/>
    <cellStyle name="CC2 2 2 13" xfId="4058"/>
    <cellStyle name="CC2 2 2 13 2" xfId="4059"/>
    <cellStyle name="CC2 2 2 14" xfId="4060"/>
    <cellStyle name="CC2 2 2 15" xfId="4061"/>
    <cellStyle name="CC2 2 2 2" xfId="4062"/>
    <cellStyle name="CC2 2 2 2 2" xfId="4063"/>
    <cellStyle name="CC2 2 2 2 2 2" xfId="4064"/>
    <cellStyle name="CC2 2 2 2 3" xfId="4065"/>
    <cellStyle name="CC2 2 2 2 3 2" xfId="4066"/>
    <cellStyle name="CC2 2 2 2 4" xfId="4067"/>
    <cellStyle name="CC2 2 2 2 4 2" xfId="4068"/>
    <cellStyle name="CC2 2 2 2 5" xfId="4069"/>
    <cellStyle name="CC2 2 2 2 6" xfId="4070"/>
    <cellStyle name="CC2 2 2 3" xfId="4071"/>
    <cellStyle name="CC2 2 2 3 2" xfId="4072"/>
    <cellStyle name="CC2 2 2 3 2 2" xfId="4073"/>
    <cellStyle name="CC2 2 2 3 3" xfId="4074"/>
    <cellStyle name="CC2 2 2 3 3 2" xfId="4075"/>
    <cellStyle name="CC2 2 2 3 4" xfId="4076"/>
    <cellStyle name="CC2 2 2 3 4 2" xfId="4077"/>
    <cellStyle name="CC2 2 2 3 5" xfId="4078"/>
    <cellStyle name="CC2 2 2 3 6" xfId="4079"/>
    <cellStyle name="CC2 2 2 4" xfId="4080"/>
    <cellStyle name="CC2 2 2 4 2" xfId="4081"/>
    <cellStyle name="CC2 2 2 4 2 2" xfId="4082"/>
    <cellStyle name="CC2 2 2 4 3" xfId="4083"/>
    <cellStyle name="CC2 2 2 4 3 2" xfId="4084"/>
    <cellStyle name="CC2 2 2 4 4" xfId="4085"/>
    <cellStyle name="CC2 2 2 4 4 2" xfId="4086"/>
    <cellStyle name="CC2 2 2 4 5" xfId="4087"/>
    <cellStyle name="CC2 2 2 4 6" xfId="4088"/>
    <cellStyle name="CC2 2 2 5" xfId="4089"/>
    <cellStyle name="CC2 2 2 5 2" xfId="4090"/>
    <cellStyle name="CC2 2 2 5 2 2" xfId="4091"/>
    <cellStyle name="CC2 2 2 5 3" xfId="4092"/>
    <cellStyle name="CC2 2 2 5 3 2" xfId="4093"/>
    <cellStyle name="CC2 2 2 5 4" xfId="4094"/>
    <cellStyle name="CC2 2 2 5 4 2" xfId="4095"/>
    <cellStyle name="CC2 2 2 5 5" xfId="4096"/>
    <cellStyle name="CC2 2 2 5 6" xfId="4097"/>
    <cellStyle name="CC2 2 2 6" xfId="4098"/>
    <cellStyle name="CC2 2 2 6 2" xfId="4099"/>
    <cellStyle name="CC2 2 2 7" xfId="4100"/>
    <cellStyle name="CC2 2 2 7 2" xfId="4101"/>
    <cellStyle name="CC2 2 2 8" xfId="4102"/>
    <cellStyle name="CC2 2 2 8 2" xfId="4103"/>
    <cellStyle name="CC2 2 2 9" xfId="4104"/>
    <cellStyle name="CC2 2 2 9 2" xfId="4105"/>
    <cellStyle name="CC2 2 20" xfId="4106"/>
    <cellStyle name="CC2 2 3" xfId="4107"/>
    <cellStyle name="CC2 2 3 10" xfId="4108"/>
    <cellStyle name="CC2 2 3 10 2" xfId="4109"/>
    <cellStyle name="CC2 2 3 11" xfId="4110"/>
    <cellStyle name="CC2 2 3 11 2" xfId="4111"/>
    <cellStyle name="CC2 2 3 12" xfId="4112"/>
    <cellStyle name="CC2 2 3 12 2" xfId="4113"/>
    <cellStyle name="CC2 2 3 13" xfId="4114"/>
    <cellStyle name="CC2 2 3 13 2" xfId="4115"/>
    <cellStyle name="CC2 2 3 14" xfId="4116"/>
    <cellStyle name="CC2 2 3 15" xfId="4117"/>
    <cellStyle name="CC2 2 3 2" xfId="4118"/>
    <cellStyle name="CC2 2 3 2 2" xfId="4119"/>
    <cellStyle name="CC2 2 3 2 2 2" xfId="4120"/>
    <cellStyle name="CC2 2 3 2 3" xfId="4121"/>
    <cellStyle name="CC2 2 3 2 3 2" xfId="4122"/>
    <cellStyle name="CC2 2 3 2 4" xfId="4123"/>
    <cellStyle name="CC2 2 3 2 4 2" xfId="4124"/>
    <cellStyle name="CC2 2 3 2 5" xfId="4125"/>
    <cellStyle name="CC2 2 3 2 6" xfId="4126"/>
    <cellStyle name="CC2 2 3 3" xfId="4127"/>
    <cellStyle name="CC2 2 3 3 2" xfId="4128"/>
    <cellStyle name="CC2 2 3 3 2 2" xfId="4129"/>
    <cellStyle name="CC2 2 3 3 3" xfId="4130"/>
    <cellStyle name="CC2 2 3 3 3 2" xfId="4131"/>
    <cellStyle name="CC2 2 3 3 4" xfId="4132"/>
    <cellStyle name="CC2 2 3 3 4 2" xfId="4133"/>
    <cellStyle name="CC2 2 3 3 5" xfId="4134"/>
    <cellStyle name="CC2 2 3 3 6" xfId="4135"/>
    <cellStyle name="CC2 2 3 4" xfId="4136"/>
    <cellStyle name="CC2 2 3 4 2" xfId="4137"/>
    <cellStyle name="CC2 2 3 4 2 2" xfId="4138"/>
    <cellStyle name="CC2 2 3 4 3" xfId="4139"/>
    <cellStyle name="CC2 2 3 4 3 2" xfId="4140"/>
    <cellStyle name="CC2 2 3 4 4" xfId="4141"/>
    <cellStyle name="CC2 2 3 4 4 2" xfId="4142"/>
    <cellStyle name="CC2 2 3 4 5" xfId="4143"/>
    <cellStyle name="CC2 2 3 4 6" xfId="4144"/>
    <cellStyle name="CC2 2 3 5" xfId="4145"/>
    <cellStyle name="CC2 2 3 5 2" xfId="4146"/>
    <cellStyle name="CC2 2 3 5 2 2" xfId="4147"/>
    <cellStyle name="CC2 2 3 5 3" xfId="4148"/>
    <cellStyle name="CC2 2 3 5 3 2" xfId="4149"/>
    <cellStyle name="CC2 2 3 5 4" xfId="4150"/>
    <cellStyle name="CC2 2 3 5 4 2" xfId="4151"/>
    <cellStyle name="CC2 2 3 5 5" xfId="4152"/>
    <cellStyle name="CC2 2 3 5 6" xfId="4153"/>
    <cellStyle name="CC2 2 3 6" xfId="4154"/>
    <cellStyle name="CC2 2 3 6 2" xfId="4155"/>
    <cellStyle name="CC2 2 3 7" xfId="4156"/>
    <cellStyle name="CC2 2 3 7 2" xfId="4157"/>
    <cellStyle name="CC2 2 3 8" xfId="4158"/>
    <cellStyle name="CC2 2 3 8 2" xfId="4159"/>
    <cellStyle name="CC2 2 3 9" xfId="4160"/>
    <cellStyle name="CC2 2 3 9 2" xfId="4161"/>
    <cellStyle name="CC2 2 4" xfId="4162"/>
    <cellStyle name="CC2 2 4 10" xfId="4163"/>
    <cellStyle name="CC2 2 4 10 2" xfId="4164"/>
    <cellStyle name="CC2 2 4 11" xfId="4165"/>
    <cellStyle name="CC2 2 4 11 2" xfId="4166"/>
    <cellStyle name="CC2 2 4 12" xfId="4167"/>
    <cellStyle name="CC2 2 4 12 2" xfId="4168"/>
    <cellStyle name="CC2 2 4 13" xfId="4169"/>
    <cellStyle name="CC2 2 4 13 2" xfId="4170"/>
    <cellStyle name="CC2 2 4 14" xfId="4171"/>
    <cellStyle name="CC2 2 4 15" xfId="4172"/>
    <cellStyle name="CC2 2 4 2" xfId="4173"/>
    <cellStyle name="CC2 2 4 2 2" xfId="4174"/>
    <cellStyle name="CC2 2 4 2 2 2" xfId="4175"/>
    <cellStyle name="CC2 2 4 2 3" xfId="4176"/>
    <cellStyle name="CC2 2 4 2 3 2" xfId="4177"/>
    <cellStyle name="CC2 2 4 2 4" xfId="4178"/>
    <cellStyle name="CC2 2 4 2 4 2" xfId="4179"/>
    <cellStyle name="CC2 2 4 2 5" xfId="4180"/>
    <cellStyle name="CC2 2 4 2 6" xfId="4181"/>
    <cellStyle name="CC2 2 4 3" xfId="4182"/>
    <cellStyle name="CC2 2 4 3 2" xfId="4183"/>
    <cellStyle name="CC2 2 4 3 2 2" xfId="4184"/>
    <cellStyle name="CC2 2 4 3 3" xfId="4185"/>
    <cellStyle name="CC2 2 4 3 3 2" xfId="4186"/>
    <cellStyle name="CC2 2 4 3 4" xfId="4187"/>
    <cellStyle name="CC2 2 4 3 4 2" xfId="4188"/>
    <cellStyle name="CC2 2 4 3 5" xfId="4189"/>
    <cellStyle name="CC2 2 4 3 6" xfId="4190"/>
    <cellStyle name="CC2 2 4 4" xfId="4191"/>
    <cellStyle name="CC2 2 4 4 2" xfId="4192"/>
    <cellStyle name="CC2 2 4 4 2 2" xfId="4193"/>
    <cellStyle name="CC2 2 4 4 3" xfId="4194"/>
    <cellStyle name="CC2 2 4 4 3 2" xfId="4195"/>
    <cellStyle name="CC2 2 4 4 4" xfId="4196"/>
    <cellStyle name="CC2 2 4 4 4 2" xfId="4197"/>
    <cellStyle name="CC2 2 4 4 5" xfId="4198"/>
    <cellStyle name="CC2 2 4 4 6" xfId="4199"/>
    <cellStyle name="CC2 2 4 5" xfId="4200"/>
    <cellStyle name="CC2 2 4 5 2" xfId="4201"/>
    <cellStyle name="CC2 2 4 5 2 2" xfId="4202"/>
    <cellStyle name="CC2 2 4 5 3" xfId="4203"/>
    <cellStyle name="CC2 2 4 5 3 2" xfId="4204"/>
    <cellStyle name="CC2 2 4 5 4" xfId="4205"/>
    <cellStyle name="CC2 2 4 5 4 2" xfId="4206"/>
    <cellStyle name="CC2 2 4 5 5" xfId="4207"/>
    <cellStyle name="CC2 2 4 5 6" xfId="4208"/>
    <cellStyle name="CC2 2 4 6" xfId="4209"/>
    <cellStyle name="CC2 2 4 6 2" xfId="4210"/>
    <cellStyle name="CC2 2 4 7" xfId="4211"/>
    <cellStyle name="CC2 2 4 7 2" xfId="4212"/>
    <cellStyle name="CC2 2 4 8" xfId="4213"/>
    <cellStyle name="CC2 2 4 8 2" xfId="4214"/>
    <cellStyle name="CC2 2 4 9" xfId="4215"/>
    <cellStyle name="CC2 2 4 9 2" xfId="4216"/>
    <cellStyle name="CC2 2 5" xfId="4217"/>
    <cellStyle name="CC2 2 5 10" xfId="4218"/>
    <cellStyle name="CC2 2 5 10 2" xfId="4219"/>
    <cellStyle name="CC2 2 5 11" xfId="4220"/>
    <cellStyle name="CC2 2 5 11 2" xfId="4221"/>
    <cellStyle name="CC2 2 5 12" xfId="4222"/>
    <cellStyle name="CC2 2 5 12 2" xfId="4223"/>
    <cellStyle name="CC2 2 5 13" xfId="4224"/>
    <cellStyle name="CC2 2 5 13 2" xfId="4225"/>
    <cellStyle name="CC2 2 5 14" xfId="4226"/>
    <cellStyle name="CC2 2 5 15" xfId="4227"/>
    <cellStyle name="CC2 2 5 2" xfId="4228"/>
    <cellStyle name="CC2 2 5 2 2" xfId="4229"/>
    <cellStyle name="CC2 2 5 2 2 2" xfId="4230"/>
    <cellStyle name="CC2 2 5 2 3" xfId="4231"/>
    <cellStyle name="CC2 2 5 2 3 2" xfId="4232"/>
    <cellStyle name="CC2 2 5 2 4" xfId="4233"/>
    <cellStyle name="CC2 2 5 2 4 2" xfId="4234"/>
    <cellStyle name="CC2 2 5 2 5" xfId="4235"/>
    <cellStyle name="CC2 2 5 2 6" xfId="4236"/>
    <cellStyle name="CC2 2 5 3" xfId="4237"/>
    <cellStyle name="CC2 2 5 3 2" xfId="4238"/>
    <cellStyle name="CC2 2 5 3 2 2" xfId="4239"/>
    <cellStyle name="CC2 2 5 3 3" xfId="4240"/>
    <cellStyle name="CC2 2 5 3 3 2" xfId="4241"/>
    <cellStyle name="CC2 2 5 3 4" xfId="4242"/>
    <cellStyle name="CC2 2 5 3 4 2" xfId="4243"/>
    <cellStyle name="CC2 2 5 3 5" xfId="4244"/>
    <cellStyle name="CC2 2 5 3 6" xfId="4245"/>
    <cellStyle name="CC2 2 5 4" xfId="4246"/>
    <cellStyle name="CC2 2 5 4 2" xfId="4247"/>
    <cellStyle name="CC2 2 5 4 2 2" xfId="4248"/>
    <cellStyle name="CC2 2 5 4 3" xfId="4249"/>
    <cellStyle name="CC2 2 5 4 3 2" xfId="4250"/>
    <cellStyle name="CC2 2 5 4 4" xfId="4251"/>
    <cellStyle name="CC2 2 5 4 4 2" xfId="4252"/>
    <cellStyle name="CC2 2 5 4 5" xfId="4253"/>
    <cellStyle name="CC2 2 5 4 6" xfId="4254"/>
    <cellStyle name="CC2 2 5 5" xfId="4255"/>
    <cellStyle name="CC2 2 5 5 2" xfId="4256"/>
    <cellStyle name="CC2 2 5 5 2 2" xfId="4257"/>
    <cellStyle name="CC2 2 5 5 3" xfId="4258"/>
    <cellStyle name="CC2 2 5 5 3 2" xfId="4259"/>
    <cellStyle name="CC2 2 5 5 4" xfId="4260"/>
    <cellStyle name="CC2 2 5 5 4 2" xfId="4261"/>
    <cellStyle name="CC2 2 5 5 5" xfId="4262"/>
    <cellStyle name="CC2 2 5 5 6" xfId="4263"/>
    <cellStyle name="CC2 2 5 6" xfId="4264"/>
    <cellStyle name="CC2 2 5 6 2" xfId="4265"/>
    <cellStyle name="CC2 2 5 7" xfId="4266"/>
    <cellStyle name="CC2 2 5 7 2" xfId="4267"/>
    <cellStyle name="CC2 2 5 8" xfId="4268"/>
    <cellStyle name="CC2 2 5 8 2" xfId="4269"/>
    <cellStyle name="CC2 2 5 9" xfId="4270"/>
    <cellStyle name="CC2 2 5 9 2" xfId="4271"/>
    <cellStyle name="CC2 2 6" xfId="4272"/>
    <cellStyle name="CC2 2 6 10" xfId="4273"/>
    <cellStyle name="CC2 2 6 10 2" xfId="4274"/>
    <cellStyle name="CC2 2 6 11" xfId="4275"/>
    <cellStyle name="CC2 2 6 11 2" xfId="4276"/>
    <cellStyle name="CC2 2 6 12" xfId="4277"/>
    <cellStyle name="CC2 2 6 12 2" xfId="4278"/>
    <cellStyle name="CC2 2 6 13" xfId="4279"/>
    <cellStyle name="CC2 2 6 13 2" xfId="4280"/>
    <cellStyle name="CC2 2 6 14" xfId="4281"/>
    <cellStyle name="CC2 2 6 15" xfId="4282"/>
    <cellStyle name="CC2 2 6 2" xfId="4283"/>
    <cellStyle name="CC2 2 6 2 2" xfId="4284"/>
    <cellStyle name="CC2 2 6 2 2 2" xfId="4285"/>
    <cellStyle name="CC2 2 6 2 3" xfId="4286"/>
    <cellStyle name="CC2 2 6 2 3 2" xfId="4287"/>
    <cellStyle name="CC2 2 6 2 4" xfId="4288"/>
    <cellStyle name="CC2 2 6 2 4 2" xfId="4289"/>
    <cellStyle name="CC2 2 6 2 5" xfId="4290"/>
    <cellStyle name="CC2 2 6 2 6" xfId="4291"/>
    <cellStyle name="CC2 2 6 3" xfId="4292"/>
    <cellStyle name="CC2 2 6 3 2" xfId="4293"/>
    <cellStyle name="CC2 2 6 3 2 2" xfId="4294"/>
    <cellStyle name="CC2 2 6 3 3" xfId="4295"/>
    <cellStyle name="CC2 2 6 3 3 2" xfId="4296"/>
    <cellStyle name="CC2 2 6 3 4" xfId="4297"/>
    <cellStyle name="CC2 2 6 3 4 2" xfId="4298"/>
    <cellStyle name="CC2 2 6 3 5" xfId="4299"/>
    <cellStyle name="CC2 2 6 3 6" xfId="4300"/>
    <cellStyle name="CC2 2 6 4" xfId="4301"/>
    <cellStyle name="CC2 2 6 4 2" xfId="4302"/>
    <cellStyle name="CC2 2 6 4 2 2" xfId="4303"/>
    <cellStyle name="CC2 2 6 4 3" xfId="4304"/>
    <cellStyle name="CC2 2 6 4 3 2" xfId="4305"/>
    <cellStyle name="CC2 2 6 4 4" xfId="4306"/>
    <cellStyle name="CC2 2 6 4 4 2" xfId="4307"/>
    <cellStyle name="CC2 2 6 4 5" xfId="4308"/>
    <cellStyle name="CC2 2 6 4 6" xfId="4309"/>
    <cellStyle name="CC2 2 6 5" xfId="4310"/>
    <cellStyle name="CC2 2 6 5 2" xfId="4311"/>
    <cellStyle name="CC2 2 6 5 2 2" xfId="4312"/>
    <cellStyle name="CC2 2 6 5 3" xfId="4313"/>
    <cellStyle name="CC2 2 6 5 3 2" xfId="4314"/>
    <cellStyle name="CC2 2 6 5 4" xfId="4315"/>
    <cellStyle name="CC2 2 6 5 4 2" xfId="4316"/>
    <cellStyle name="CC2 2 6 5 5" xfId="4317"/>
    <cellStyle name="CC2 2 6 5 6" xfId="4318"/>
    <cellStyle name="CC2 2 6 6" xfId="4319"/>
    <cellStyle name="CC2 2 6 6 2" xfId="4320"/>
    <cellStyle name="CC2 2 6 7" xfId="4321"/>
    <cellStyle name="CC2 2 6 7 2" xfId="4322"/>
    <cellStyle name="CC2 2 6 8" xfId="4323"/>
    <cellStyle name="CC2 2 6 8 2" xfId="4324"/>
    <cellStyle name="CC2 2 6 9" xfId="4325"/>
    <cellStyle name="CC2 2 6 9 2" xfId="4326"/>
    <cellStyle name="CC2 2 7" xfId="4327"/>
    <cellStyle name="CC2 2 7 2" xfId="4328"/>
    <cellStyle name="CC2 2 7 2 2" xfId="4329"/>
    <cellStyle name="CC2 2 7 3" xfId="4330"/>
    <cellStyle name="CC2 2 7 3 2" xfId="4331"/>
    <cellStyle name="CC2 2 7 4" xfId="4332"/>
    <cellStyle name="CC2 2 7 4 2" xfId="4333"/>
    <cellStyle name="CC2 2 7 5" xfId="4334"/>
    <cellStyle name="CC2 2 7 6" xfId="4335"/>
    <cellStyle name="CC2 2 8" xfId="4336"/>
    <cellStyle name="CC2 2 8 2" xfId="4337"/>
    <cellStyle name="CC2 2 8 2 2" xfId="4338"/>
    <cellStyle name="CC2 2 8 3" xfId="4339"/>
    <cellStyle name="CC2 2 8 3 2" xfId="4340"/>
    <cellStyle name="CC2 2 8 4" xfId="4341"/>
    <cellStyle name="CC2 2 8 4 2" xfId="4342"/>
    <cellStyle name="CC2 2 8 5" xfId="4343"/>
    <cellStyle name="CC2 2 8 6" xfId="4344"/>
    <cellStyle name="CC2 2 9" xfId="4345"/>
    <cellStyle name="CC2 2 9 2" xfId="4346"/>
    <cellStyle name="CC2 3" xfId="4347"/>
    <cellStyle name="CC2 3 2" xfId="4348"/>
    <cellStyle name="CC2 4" xfId="4349"/>
    <cellStyle name="CC2 4 2" xfId="4350"/>
    <cellStyle name="CC2 5" xfId="4351"/>
    <cellStyle name="Cerrency_Sheet2_XANGDAU" xfId="4352"/>
    <cellStyle name="chchuyen" xfId="4353"/>
    <cellStyle name="chchuyen 2" xfId="4354"/>
    <cellStyle name="chchuyen 2 10" xfId="4355"/>
    <cellStyle name="chchuyen 2 10 2" xfId="4356"/>
    <cellStyle name="chchuyen 2 11" xfId="4357"/>
    <cellStyle name="chchuyen 2 11 2" xfId="4358"/>
    <cellStyle name="chchuyen 2 12" xfId="4359"/>
    <cellStyle name="chchuyen 2 12 2" xfId="4360"/>
    <cellStyle name="chchuyen 2 13" xfId="4361"/>
    <cellStyle name="chchuyen 2 13 2" xfId="4362"/>
    <cellStyle name="chchuyen 2 14" xfId="4363"/>
    <cellStyle name="chchuyen 2 14 2" xfId="4364"/>
    <cellStyle name="chchuyen 2 15" xfId="4365"/>
    <cellStyle name="chchuyen 2 15 2" xfId="4366"/>
    <cellStyle name="chchuyen 2 16" xfId="4367"/>
    <cellStyle name="chchuyen 2 16 2" xfId="4368"/>
    <cellStyle name="chchuyen 2 17" xfId="4369"/>
    <cellStyle name="chchuyen 2 17 2" xfId="4370"/>
    <cellStyle name="chchuyen 2 18" xfId="4371"/>
    <cellStyle name="chchuyen 2 18 2" xfId="4372"/>
    <cellStyle name="chchuyen 2 19" xfId="4373"/>
    <cellStyle name="chchuyen 2 19 2" xfId="4374"/>
    <cellStyle name="chchuyen 2 2" xfId="4375"/>
    <cellStyle name="chchuyen 2 2 10" xfId="4376"/>
    <cellStyle name="chchuyen 2 2 10 2" xfId="4377"/>
    <cellStyle name="chchuyen 2 2 11" xfId="4378"/>
    <cellStyle name="chchuyen 2 2 11 2" xfId="4379"/>
    <cellStyle name="chchuyen 2 2 12" xfId="4380"/>
    <cellStyle name="chchuyen 2 2 12 2" xfId="4381"/>
    <cellStyle name="chchuyen 2 2 13" xfId="4382"/>
    <cellStyle name="chchuyen 2 2 13 2" xfId="4383"/>
    <cellStyle name="chchuyen 2 2 14" xfId="4384"/>
    <cellStyle name="chchuyen 2 2 15" xfId="4385"/>
    <cellStyle name="chchuyen 2 2 2" xfId="4386"/>
    <cellStyle name="chchuyen 2 2 2 2" xfId="4387"/>
    <cellStyle name="chchuyen 2 2 2 2 2" xfId="4388"/>
    <cellStyle name="chchuyen 2 2 2 3" xfId="4389"/>
    <cellStyle name="chchuyen 2 2 2 3 2" xfId="4390"/>
    <cellStyle name="chchuyen 2 2 2 4" xfId="4391"/>
    <cellStyle name="chchuyen 2 2 2 4 2" xfId="4392"/>
    <cellStyle name="chchuyen 2 2 2 5" xfId="4393"/>
    <cellStyle name="chchuyen 2 2 2 6" xfId="4394"/>
    <cellStyle name="chchuyen 2 2 3" xfId="4395"/>
    <cellStyle name="chchuyen 2 2 3 2" xfId="4396"/>
    <cellStyle name="chchuyen 2 2 3 2 2" xfId="4397"/>
    <cellStyle name="chchuyen 2 2 3 3" xfId="4398"/>
    <cellStyle name="chchuyen 2 2 3 3 2" xfId="4399"/>
    <cellStyle name="chchuyen 2 2 3 4" xfId="4400"/>
    <cellStyle name="chchuyen 2 2 3 4 2" xfId="4401"/>
    <cellStyle name="chchuyen 2 2 3 5" xfId="4402"/>
    <cellStyle name="chchuyen 2 2 3 6" xfId="4403"/>
    <cellStyle name="chchuyen 2 2 4" xfId="4404"/>
    <cellStyle name="chchuyen 2 2 4 2" xfId="4405"/>
    <cellStyle name="chchuyen 2 2 4 2 2" xfId="4406"/>
    <cellStyle name="chchuyen 2 2 4 3" xfId="4407"/>
    <cellStyle name="chchuyen 2 2 4 3 2" xfId="4408"/>
    <cellStyle name="chchuyen 2 2 4 4" xfId="4409"/>
    <cellStyle name="chchuyen 2 2 4 4 2" xfId="4410"/>
    <cellStyle name="chchuyen 2 2 4 5" xfId="4411"/>
    <cellStyle name="chchuyen 2 2 4 6" xfId="4412"/>
    <cellStyle name="chchuyen 2 2 5" xfId="4413"/>
    <cellStyle name="chchuyen 2 2 5 2" xfId="4414"/>
    <cellStyle name="chchuyen 2 2 5 2 2" xfId="4415"/>
    <cellStyle name="chchuyen 2 2 5 3" xfId="4416"/>
    <cellStyle name="chchuyen 2 2 5 3 2" xfId="4417"/>
    <cellStyle name="chchuyen 2 2 5 4" xfId="4418"/>
    <cellStyle name="chchuyen 2 2 5 4 2" xfId="4419"/>
    <cellStyle name="chchuyen 2 2 5 5" xfId="4420"/>
    <cellStyle name="chchuyen 2 2 5 6" xfId="4421"/>
    <cellStyle name="chchuyen 2 2 6" xfId="4422"/>
    <cellStyle name="chchuyen 2 2 6 2" xfId="4423"/>
    <cellStyle name="chchuyen 2 2 7" xfId="4424"/>
    <cellStyle name="chchuyen 2 2 7 2" xfId="4425"/>
    <cellStyle name="chchuyen 2 2 8" xfId="4426"/>
    <cellStyle name="chchuyen 2 2 8 2" xfId="4427"/>
    <cellStyle name="chchuyen 2 2 9" xfId="4428"/>
    <cellStyle name="chchuyen 2 2 9 2" xfId="4429"/>
    <cellStyle name="chchuyen 2 20" xfId="4430"/>
    <cellStyle name="chchuyen 2 3" xfId="4431"/>
    <cellStyle name="chchuyen 2 3 10" xfId="4432"/>
    <cellStyle name="chchuyen 2 3 10 2" xfId="4433"/>
    <cellStyle name="chchuyen 2 3 11" xfId="4434"/>
    <cellStyle name="chchuyen 2 3 11 2" xfId="4435"/>
    <cellStyle name="chchuyen 2 3 12" xfId="4436"/>
    <cellStyle name="chchuyen 2 3 12 2" xfId="4437"/>
    <cellStyle name="chchuyen 2 3 13" xfId="4438"/>
    <cellStyle name="chchuyen 2 3 13 2" xfId="4439"/>
    <cellStyle name="chchuyen 2 3 14" xfId="4440"/>
    <cellStyle name="chchuyen 2 3 15" xfId="4441"/>
    <cellStyle name="chchuyen 2 3 2" xfId="4442"/>
    <cellStyle name="chchuyen 2 3 2 2" xfId="4443"/>
    <cellStyle name="chchuyen 2 3 2 2 2" xfId="4444"/>
    <cellStyle name="chchuyen 2 3 2 3" xfId="4445"/>
    <cellStyle name="chchuyen 2 3 2 3 2" xfId="4446"/>
    <cellStyle name="chchuyen 2 3 2 4" xfId="4447"/>
    <cellStyle name="chchuyen 2 3 2 4 2" xfId="4448"/>
    <cellStyle name="chchuyen 2 3 2 5" xfId="4449"/>
    <cellStyle name="chchuyen 2 3 2 6" xfId="4450"/>
    <cellStyle name="chchuyen 2 3 3" xfId="4451"/>
    <cellStyle name="chchuyen 2 3 3 2" xfId="4452"/>
    <cellStyle name="chchuyen 2 3 3 2 2" xfId="4453"/>
    <cellStyle name="chchuyen 2 3 3 3" xfId="4454"/>
    <cellStyle name="chchuyen 2 3 3 3 2" xfId="4455"/>
    <cellStyle name="chchuyen 2 3 3 4" xfId="4456"/>
    <cellStyle name="chchuyen 2 3 3 4 2" xfId="4457"/>
    <cellStyle name="chchuyen 2 3 3 5" xfId="4458"/>
    <cellStyle name="chchuyen 2 3 3 6" xfId="4459"/>
    <cellStyle name="chchuyen 2 3 4" xfId="4460"/>
    <cellStyle name="chchuyen 2 3 4 2" xfId="4461"/>
    <cellStyle name="chchuyen 2 3 4 2 2" xfId="4462"/>
    <cellStyle name="chchuyen 2 3 4 3" xfId="4463"/>
    <cellStyle name="chchuyen 2 3 4 3 2" xfId="4464"/>
    <cellStyle name="chchuyen 2 3 4 4" xfId="4465"/>
    <cellStyle name="chchuyen 2 3 4 4 2" xfId="4466"/>
    <cellStyle name="chchuyen 2 3 4 5" xfId="4467"/>
    <cellStyle name="chchuyen 2 3 4 6" xfId="4468"/>
    <cellStyle name="chchuyen 2 3 5" xfId="4469"/>
    <cellStyle name="chchuyen 2 3 5 2" xfId="4470"/>
    <cellStyle name="chchuyen 2 3 5 2 2" xfId="4471"/>
    <cellStyle name="chchuyen 2 3 5 3" xfId="4472"/>
    <cellStyle name="chchuyen 2 3 5 3 2" xfId="4473"/>
    <cellStyle name="chchuyen 2 3 5 4" xfId="4474"/>
    <cellStyle name="chchuyen 2 3 5 4 2" xfId="4475"/>
    <cellStyle name="chchuyen 2 3 5 5" xfId="4476"/>
    <cellStyle name="chchuyen 2 3 5 6" xfId="4477"/>
    <cellStyle name="chchuyen 2 3 6" xfId="4478"/>
    <cellStyle name="chchuyen 2 3 6 2" xfId="4479"/>
    <cellStyle name="chchuyen 2 3 7" xfId="4480"/>
    <cellStyle name="chchuyen 2 3 7 2" xfId="4481"/>
    <cellStyle name="chchuyen 2 3 8" xfId="4482"/>
    <cellStyle name="chchuyen 2 3 8 2" xfId="4483"/>
    <cellStyle name="chchuyen 2 3 9" xfId="4484"/>
    <cellStyle name="chchuyen 2 3 9 2" xfId="4485"/>
    <cellStyle name="chchuyen 2 4" xfId="4486"/>
    <cellStyle name="chchuyen 2 4 10" xfId="4487"/>
    <cellStyle name="chchuyen 2 4 10 2" xfId="4488"/>
    <cellStyle name="chchuyen 2 4 11" xfId="4489"/>
    <cellStyle name="chchuyen 2 4 11 2" xfId="4490"/>
    <cellStyle name="chchuyen 2 4 12" xfId="4491"/>
    <cellStyle name="chchuyen 2 4 12 2" xfId="4492"/>
    <cellStyle name="chchuyen 2 4 13" xfId="4493"/>
    <cellStyle name="chchuyen 2 4 13 2" xfId="4494"/>
    <cellStyle name="chchuyen 2 4 14" xfId="4495"/>
    <cellStyle name="chchuyen 2 4 15" xfId="4496"/>
    <cellStyle name="chchuyen 2 4 2" xfId="4497"/>
    <cellStyle name="chchuyen 2 4 2 2" xfId="4498"/>
    <cellStyle name="chchuyen 2 4 2 2 2" xfId="4499"/>
    <cellStyle name="chchuyen 2 4 2 3" xfId="4500"/>
    <cellStyle name="chchuyen 2 4 2 3 2" xfId="4501"/>
    <cellStyle name="chchuyen 2 4 2 4" xfId="4502"/>
    <cellStyle name="chchuyen 2 4 2 4 2" xfId="4503"/>
    <cellStyle name="chchuyen 2 4 2 5" xfId="4504"/>
    <cellStyle name="chchuyen 2 4 2 6" xfId="4505"/>
    <cellStyle name="chchuyen 2 4 3" xfId="4506"/>
    <cellStyle name="chchuyen 2 4 3 2" xfId="4507"/>
    <cellStyle name="chchuyen 2 4 3 2 2" xfId="4508"/>
    <cellStyle name="chchuyen 2 4 3 3" xfId="4509"/>
    <cellStyle name="chchuyen 2 4 3 3 2" xfId="4510"/>
    <cellStyle name="chchuyen 2 4 3 4" xfId="4511"/>
    <cellStyle name="chchuyen 2 4 3 4 2" xfId="4512"/>
    <cellStyle name="chchuyen 2 4 3 5" xfId="4513"/>
    <cellStyle name="chchuyen 2 4 3 6" xfId="4514"/>
    <cellStyle name="chchuyen 2 4 4" xfId="4515"/>
    <cellStyle name="chchuyen 2 4 4 2" xfId="4516"/>
    <cellStyle name="chchuyen 2 4 4 2 2" xfId="4517"/>
    <cellStyle name="chchuyen 2 4 4 3" xfId="4518"/>
    <cellStyle name="chchuyen 2 4 4 3 2" xfId="4519"/>
    <cellStyle name="chchuyen 2 4 4 4" xfId="4520"/>
    <cellStyle name="chchuyen 2 4 4 4 2" xfId="4521"/>
    <cellStyle name="chchuyen 2 4 4 5" xfId="4522"/>
    <cellStyle name="chchuyen 2 4 4 6" xfId="4523"/>
    <cellStyle name="chchuyen 2 4 5" xfId="4524"/>
    <cellStyle name="chchuyen 2 4 5 2" xfId="4525"/>
    <cellStyle name="chchuyen 2 4 5 2 2" xfId="4526"/>
    <cellStyle name="chchuyen 2 4 5 3" xfId="4527"/>
    <cellStyle name="chchuyen 2 4 5 3 2" xfId="4528"/>
    <cellStyle name="chchuyen 2 4 5 4" xfId="4529"/>
    <cellStyle name="chchuyen 2 4 5 4 2" xfId="4530"/>
    <cellStyle name="chchuyen 2 4 5 5" xfId="4531"/>
    <cellStyle name="chchuyen 2 4 5 6" xfId="4532"/>
    <cellStyle name="chchuyen 2 4 6" xfId="4533"/>
    <cellStyle name="chchuyen 2 4 6 2" xfId="4534"/>
    <cellStyle name="chchuyen 2 4 7" xfId="4535"/>
    <cellStyle name="chchuyen 2 4 7 2" xfId="4536"/>
    <cellStyle name="chchuyen 2 4 8" xfId="4537"/>
    <cellStyle name="chchuyen 2 4 8 2" xfId="4538"/>
    <cellStyle name="chchuyen 2 4 9" xfId="4539"/>
    <cellStyle name="chchuyen 2 4 9 2" xfId="4540"/>
    <cellStyle name="chchuyen 2 5" xfId="4541"/>
    <cellStyle name="chchuyen 2 5 10" xfId="4542"/>
    <cellStyle name="chchuyen 2 5 10 2" xfId="4543"/>
    <cellStyle name="chchuyen 2 5 11" xfId="4544"/>
    <cellStyle name="chchuyen 2 5 11 2" xfId="4545"/>
    <cellStyle name="chchuyen 2 5 12" xfId="4546"/>
    <cellStyle name="chchuyen 2 5 12 2" xfId="4547"/>
    <cellStyle name="chchuyen 2 5 13" xfId="4548"/>
    <cellStyle name="chchuyen 2 5 13 2" xfId="4549"/>
    <cellStyle name="chchuyen 2 5 14" xfId="4550"/>
    <cellStyle name="chchuyen 2 5 15" xfId="4551"/>
    <cellStyle name="chchuyen 2 5 2" xfId="4552"/>
    <cellStyle name="chchuyen 2 5 2 2" xfId="4553"/>
    <cellStyle name="chchuyen 2 5 2 2 2" xfId="4554"/>
    <cellStyle name="chchuyen 2 5 2 3" xfId="4555"/>
    <cellStyle name="chchuyen 2 5 2 3 2" xfId="4556"/>
    <cellStyle name="chchuyen 2 5 2 4" xfId="4557"/>
    <cellStyle name="chchuyen 2 5 2 4 2" xfId="4558"/>
    <cellStyle name="chchuyen 2 5 2 5" xfId="4559"/>
    <cellStyle name="chchuyen 2 5 2 6" xfId="4560"/>
    <cellStyle name="chchuyen 2 5 3" xfId="4561"/>
    <cellStyle name="chchuyen 2 5 3 2" xfId="4562"/>
    <cellStyle name="chchuyen 2 5 3 2 2" xfId="4563"/>
    <cellStyle name="chchuyen 2 5 3 3" xfId="4564"/>
    <cellStyle name="chchuyen 2 5 3 3 2" xfId="4565"/>
    <cellStyle name="chchuyen 2 5 3 4" xfId="4566"/>
    <cellStyle name="chchuyen 2 5 3 4 2" xfId="4567"/>
    <cellStyle name="chchuyen 2 5 3 5" xfId="4568"/>
    <cellStyle name="chchuyen 2 5 3 6" xfId="4569"/>
    <cellStyle name="chchuyen 2 5 4" xfId="4570"/>
    <cellStyle name="chchuyen 2 5 4 2" xfId="4571"/>
    <cellStyle name="chchuyen 2 5 4 2 2" xfId="4572"/>
    <cellStyle name="chchuyen 2 5 4 3" xfId="4573"/>
    <cellStyle name="chchuyen 2 5 4 3 2" xfId="4574"/>
    <cellStyle name="chchuyen 2 5 4 4" xfId="4575"/>
    <cellStyle name="chchuyen 2 5 4 4 2" xfId="4576"/>
    <cellStyle name="chchuyen 2 5 4 5" xfId="4577"/>
    <cellStyle name="chchuyen 2 5 4 6" xfId="4578"/>
    <cellStyle name="chchuyen 2 5 5" xfId="4579"/>
    <cellStyle name="chchuyen 2 5 5 2" xfId="4580"/>
    <cellStyle name="chchuyen 2 5 5 2 2" xfId="4581"/>
    <cellStyle name="chchuyen 2 5 5 3" xfId="4582"/>
    <cellStyle name="chchuyen 2 5 5 3 2" xfId="4583"/>
    <cellStyle name="chchuyen 2 5 5 4" xfId="4584"/>
    <cellStyle name="chchuyen 2 5 5 4 2" xfId="4585"/>
    <cellStyle name="chchuyen 2 5 5 5" xfId="4586"/>
    <cellStyle name="chchuyen 2 5 5 6" xfId="4587"/>
    <cellStyle name="chchuyen 2 5 6" xfId="4588"/>
    <cellStyle name="chchuyen 2 5 6 2" xfId="4589"/>
    <cellStyle name="chchuyen 2 5 7" xfId="4590"/>
    <cellStyle name="chchuyen 2 5 7 2" xfId="4591"/>
    <cellStyle name="chchuyen 2 5 8" xfId="4592"/>
    <cellStyle name="chchuyen 2 5 8 2" xfId="4593"/>
    <cellStyle name="chchuyen 2 5 9" xfId="4594"/>
    <cellStyle name="chchuyen 2 5 9 2" xfId="4595"/>
    <cellStyle name="chchuyen 2 6" xfId="4596"/>
    <cellStyle name="chchuyen 2 6 10" xfId="4597"/>
    <cellStyle name="chchuyen 2 6 10 2" xfId="4598"/>
    <cellStyle name="chchuyen 2 6 11" xfId="4599"/>
    <cellStyle name="chchuyen 2 6 11 2" xfId="4600"/>
    <cellStyle name="chchuyen 2 6 12" xfId="4601"/>
    <cellStyle name="chchuyen 2 6 12 2" xfId="4602"/>
    <cellStyle name="chchuyen 2 6 13" xfId="4603"/>
    <cellStyle name="chchuyen 2 6 13 2" xfId="4604"/>
    <cellStyle name="chchuyen 2 6 14" xfId="4605"/>
    <cellStyle name="chchuyen 2 6 15" xfId="4606"/>
    <cellStyle name="chchuyen 2 6 2" xfId="4607"/>
    <cellStyle name="chchuyen 2 6 2 2" xfId="4608"/>
    <cellStyle name="chchuyen 2 6 2 2 2" xfId="4609"/>
    <cellStyle name="chchuyen 2 6 2 3" xfId="4610"/>
    <cellStyle name="chchuyen 2 6 2 3 2" xfId="4611"/>
    <cellStyle name="chchuyen 2 6 2 4" xfId="4612"/>
    <cellStyle name="chchuyen 2 6 2 4 2" xfId="4613"/>
    <cellStyle name="chchuyen 2 6 2 5" xfId="4614"/>
    <cellStyle name="chchuyen 2 6 2 6" xfId="4615"/>
    <cellStyle name="chchuyen 2 6 3" xfId="4616"/>
    <cellStyle name="chchuyen 2 6 3 2" xfId="4617"/>
    <cellStyle name="chchuyen 2 6 3 2 2" xfId="4618"/>
    <cellStyle name="chchuyen 2 6 3 3" xfId="4619"/>
    <cellStyle name="chchuyen 2 6 3 3 2" xfId="4620"/>
    <cellStyle name="chchuyen 2 6 3 4" xfId="4621"/>
    <cellStyle name="chchuyen 2 6 3 4 2" xfId="4622"/>
    <cellStyle name="chchuyen 2 6 3 5" xfId="4623"/>
    <cellStyle name="chchuyen 2 6 3 6" xfId="4624"/>
    <cellStyle name="chchuyen 2 6 4" xfId="4625"/>
    <cellStyle name="chchuyen 2 6 4 2" xfId="4626"/>
    <cellStyle name="chchuyen 2 6 4 2 2" xfId="4627"/>
    <cellStyle name="chchuyen 2 6 4 3" xfId="4628"/>
    <cellStyle name="chchuyen 2 6 4 3 2" xfId="4629"/>
    <cellStyle name="chchuyen 2 6 4 4" xfId="4630"/>
    <cellStyle name="chchuyen 2 6 4 4 2" xfId="4631"/>
    <cellStyle name="chchuyen 2 6 4 5" xfId="4632"/>
    <cellStyle name="chchuyen 2 6 4 6" xfId="4633"/>
    <cellStyle name="chchuyen 2 6 5" xfId="4634"/>
    <cellStyle name="chchuyen 2 6 5 2" xfId="4635"/>
    <cellStyle name="chchuyen 2 6 5 2 2" xfId="4636"/>
    <cellStyle name="chchuyen 2 6 5 3" xfId="4637"/>
    <cellStyle name="chchuyen 2 6 5 3 2" xfId="4638"/>
    <cellStyle name="chchuyen 2 6 5 4" xfId="4639"/>
    <cellStyle name="chchuyen 2 6 5 4 2" xfId="4640"/>
    <cellStyle name="chchuyen 2 6 5 5" xfId="4641"/>
    <cellStyle name="chchuyen 2 6 5 6" xfId="4642"/>
    <cellStyle name="chchuyen 2 6 6" xfId="4643"/>
    <cellStyle name="chchuyen 2 6 6 2" xfId="4644"/>
    <cellStyle name="chchuyen 2 6 7" xfId="4645"/>
    <cellStyle name="chchuyen 2 6 7 2" xfId="4646"/>
    <cellStyle name="chchuyen 2 6 8" xfId="4647"/>
    <cellStyle name="chchuyen 2 6 8 2" xfId="4648"/>
    <cellStyle name="chchuyen 2 6 9" xfId="4649"/>
    <cellStyle name="chchuyen 2 6 9 2" xfId="4650"/>
    <cellStyle name="chchuyen 2 7" xfId="4651"/>
    <cellStyle name="chchuyen 2 7 2" xfId="4652"/>
    <cellStyle name="chchuyen 2 7 2 2" xfId="4653"/>
    <cellStyle name="chchuyen 2 7 3" xfId="4654"/>
    <cellStyle name="chchuyen 2 7 3 2" xfId="4655"/>
    <cellStyle name="chchuyen 2 7 4" xfId="4656"/>
    <cellStyle name="chchuyen 2 7 4 2" xfId="4657"/>
    <cellStyle name="chchuyen 2 7 5" xfId="4658"/>
    <cellStyle name="chchuyen 2 7 6" xfId="4659"/>
    <cellStyle name="chchuyen 2 8" xfId="4660"/>
    <cellStyle name="chchuyen 2 8 2" xfId="4661"/>
    <cellStyle name="chchuyen 2 8 2 2" xfId="4662"/>
    <cellStyle name="chchuyen 2 8 3" xfId="4663"/>
    <cellStyle name="chchuyen 2 8 3 2" xfId="4664"/>
    <cellStyle name="chchuyen 2 8 4" xfId="4665"/>
    <cellStyle name="chchuyen 2 8 4 2" xfId="4666"/>
    <cellStyle name="chchuyen 2 8 5" xfId="4667"/>
    <cellStyle name="chchuyen 2 8 6" xfId="4668"/>
    <cellStyle name="chchuyen 2 9" xfId="4669"/>
    <cellStyle name="chchuyen 2 9 2" xfId="4670"/>
    <cellStyle name="chchuyen 3" xfId="4671"/>
    <cellStyle name="chchuyen 3 2" xfId="4672"/>
    <cellStyle name="chchuyen 4" xfId="4673"/>
    <cellStyle name="chchuyen 4 2" xfId="4674"/>
    <cellStyle name="chchuyen 5" xfId="4675"/>
    <cellStyle name="Check Cell 2" xfId="4676"/>
    <cellStyle name="Check Cell 3" xfId="4677"/>
    <cellStyle name="Check Cell 4" xfId="4678"/>
    <cellStyle name="Chi phÝ kh¸c_Book1" xfId="4679"/>
    <cellStyle name="chu" xfId="4680"/>
    <cellStyle name="CHUONG" xfId="4681"/>
    <cellStyle name="Comma  - Style1" xfId="4682"/>
    <cellStyle name="Comma  - Style1 2" xfId="4683"/>
    <cellStyle name="Comma  - Style1 3" xfId="4684"/>
    <cellStyle name="Comma  - Style1 4" xfId="4685"/>
    <cellStyle name="Comma  - Style1_Phụ lục trình thực hienj các chính sách" xfId="4686"/>
    <cellStyle name="Comma  - Style2" xfId="4687"/>
    <cellStyle name="Comma  - Style2 2" xfId="4688"/>
    <cellStyle name="Comma  - Style2 3" xfId="4689"/>
    <cellStyle name="Comma  - Style2 4" xfId="4690"/>
    <cellStyle name="Comma  - Style2_Phụ lục trình thực hienj các chính sách" xfId="4691"/>
    <cellStyle name="Comma  - Style3" xfId="4692"/>
    <cellStyle name="Comma  - Style3 2" xfId="4693"/>
    <cellStyle name="Comma  - Style3 3" xfId="4694"/>
    <cellStyle name="Comma  - Style3 4" xfId="4695"/>
    <cellStyle name="Comma  - Style3_Phụ lục trình thực hienj các chính sách" xfId="4696"/>
    <cellStyle name="Comma  - Style4" xfId="4697"/>
    <cellStyle name="Comma  - Style4 2" xfId="4698"/>
    <cellStyle name="Comma  - Style4 3" xfId="4699"/>
    <cellStyle name="Comma  - Style4 4" xfId="4700"/>
    <cellStyle name="Comma  - Style4_Phụ lục trình thực hienj các chính sách" xfId="4701"/>
    <cellStyle name="Comma  - Style5" xfId="4702"/>
    <cellStyle name="Comma  - Style5 2" xfId="4703"/>
    <cellStyle name="Comma  - Style5 3" xfId="4704"/>
    <cellStyle name="Comma  - Style5 4" xfId="4705"/>
    <cellStyle name="Comma  - Style5_Phụ lục trình thực hienj các chính sách" xfId="4706"/>
    <cellStyle name="Comma  - Style6" xfId="4707"/>
    <cellStyle name="Comma  - Style6 2" xfId="4708"/>
    <cellStyle name="Comma  - Style6 3" xfId="4709"/>
    <cellStyle name="Comma  - Style6 4" xfId="4710"/>
    <cellStyle name="Comma  - Style6_Phụ lục trình thực hienj các chính sách" xfId="4711"/>
    <cellStyle name="Comma  - Style7" xfId="4712"/>
    <cellStyle name="Comma  - Style7 2" xfId="4713"/>
    <cellStyle name="Comma  - Style7 3" xfId="4714"/>
    <cellStyle name="Comma  - Style7 4" xfId="4715"/>
    <cellStyle name="Comma  - Style7_Phụ lục trình thực hienj các chính sách" xfId="4716"/>
    <cellStyle name="Comma  - Style8" xfId="4717"/>
    <cellStyle name="Comma  - Style8 2" xfId="4718"/>
    <cellStyle name="Comma  - Style8 3" xfId="4719"/>
    <cellStyle name="Comma  - Style8 4" xfId="4720"/>
    <cellStyle name="Comma  - Style8_Phụ lục trình thực hienj các chính sách" xfId="4721"/>
    <cellStyle name="Comma [0] 2" xfId="4722"/>
    <cellStyle name="Comma [0] 2 2" xfId="4723"/>
    <cellStyle name="Comma [0] 2 3" xfId="4724"/>
    <cellStyle name="Comma [0] 3" xfId="4725"/>
    <cellStyle name="Comma [0] 3 2" xfId="4726"/>
    <cellStyle name="Comma [0] 4" xfId="4727"/>
    <cellStyle name="Comma [0] 4 2" xfId="4728"/>
    <cellStyle name="Comma [0] 5" xfId="4729"/>
    <cellStyle name="Comma [0] 6" xfId="4730"/>
    <cellStyle name="Comma [00]" xfId="4731"/>
    <cellStyle name="Comma [00] 2" xfId="4732"/>
    <cellStyle name="Comma [00] 3" xfId="4733"/>
    <cellStyle name="Comma [00]_Thành phố-Nhu cau CCTL 2016" xfId="4734"/>
    <cellStyle name="Comma [1]" xfId="4735"/>
    <cellStyle name="Comma [1] 2" xfId="4736"/>
    <cellStyle name="Comma [3]" xfId="4737"/>
    <cellStyle name="Comma [3] 2" xfId="4738"/>
    <cellStyle name="Comma [4]" xfId="4739"/>
    <cellStyle name="Comma [4] 2" xfId="4740"/>
    <cellStyle name="Comma [4] 2 10" xfId="4741"/>
    <cellStyle name="Comma [4] 2 10 2" xfId="4742"/>
    <cellStyle name="Comma [4] 2 11" xfId="4743"/>
    <cellStyle name="Comma [4] 2 11 2" xfId="4744"/>
    <cellStyle name="Comma [4] 2 12" xfId="4745"/>
    <cellStyle name="Comma [4] 2 12 2" xfId="4746"/>
    <cellStyle name="Comma [4] 2 13" xfId="4747"/>
    <cellStyle name="Comma [4] 2 13 2" xfId="4748"/>
    <cellStyle name="Comma [4] 2 14" xfId="4749"/>
    <cellStyle name="Comma [4] 2 14 2" xfId="4750"/>
    <cellStyle name="Comma [4] 2 15" xfId="4751"/>
    <cellStyle name="Comma [4] 2 15 2" xfId="4752"/>
    <cellStyle name="Comma [4] 2 16" xfId="4753"/>
    <cellStyle name="Comma [4] 2 16 2" xfId="4754"/>
    <cellStyle name="Comma [4] 2 17" xfId="4755"/>
    <cellStyle name="Comma [4] 2 17 2" xfId="4756"/>
    <cellStyle name="Comma [4] 2 18" xfId="4757"/>
    <cellStyle name="Comma [4] 2 18 2" xfId="4758"/>
    <cellStyle name="Comma [4] 2 19" xfId="4759"/>
    <cellStyle name="Comma [4] 2 19 2" xfId="4760"/>
    <cellStyle name="Comma [4] 2 2" xfId="4761"/>
    <cellStyle name="Comma [4] 2 2 10" xfId="4762"/>
    <cellStyle name="Comma [4] 2 2 10 2" xfId="4763"/>
    <cellStyle name="Comma [4] 2 2 11" xfId="4764"/>
    <cellStyle name="Comma [4] 2 2 11 2" xfId="4765"/>
    <cellStyle name="Comma [4] 2 2 12" xfId="4766"/>
    <cellStyle name="Comma [4] 2 2 12 2" xfId="4767"/>
    <cellStyle name="Comma [4] 2 2 13" xfId="4768"/>
    <cellStyle name="Comma [4] 2 2 13 2" xfId="4769"/>
    <cellStyle name="Comma [4] 2 2 14" xfId="4770"/>
    <cellStyle name="Comma [4] 2 2 15" xfId="4771"/>
    <cellStyle name="Comma [4] 2 2 2" xfId="4772"/>
    <cellStyle name="Comma [4] 2 2 2 2" xfId="4773"/>
    <cellStyle name="Comma [4] 2 2 2 2 2" xfId="4774"/>
    <cellStyle name="Comma [4] 2 2 2 3" xfId="4775"/>
    <cellStyle name="Comma [4] 2 2 2 3 2" xfId="4776"/>
    <cellStyle name="Comma [4] 2 2 2 4" xfId="4777"/>
    <cellStyle name="Comma [4] 2 2 2 4 2" xfId="4778"/>
    <cellStyle name="Comma [4] 2 2 2 5" xfId="4779"/>
    <cellStyle name="Comma [4] 2 2 2 6" xfId="4780"/>
    <cellStyle name="Comma [4] 2 2 3" xfId="4781"/>
    <cellStyle name="Comma [4] 2 2 3 2" xfId="4782"/>
    <cellStyle name="Comma [4] 2 2 3 2 2" xfId="4783"/>
    <cellStyle name="Comma [4] 2 2 3 3" xfId="4784"/>
    <cellStyle name="Comma [4] 2 2 3 3 2" xfId="4785"/>
    <cellStyle name="Comma [4] 2 2 3 4" xfId="4786"/>
    <cellStyle name="Comma [4] 2 2 3 4 2" xfId="4787"/>
    <cellStyle name="Comma [4] 2 2 3 5" xfId="4788"/>
    <cellStyle name="Comma [4] 2 2 3 6" xfId="4789"/>
    <cellStyle name="Comma [4] 2 2 4" xfId="4790"/>
    <cellStyle name="Comma [4] 2 2 4 2" xfId="4791"/>
    <cellStyle name="Comma [4] 2 2 4 2 2" xfId="4792"/>
    <cellStyle name="Comma [4] 2 2 4 3" xfId="4793"/>
    <cellStyle name="Comma [4] 2 2 4 3 2" xfId="4794"/>
    <cellStyle name="Comma [4] 2 2 4 4" xfId="4795"/>
    <cellStyle name="Comma [4] 2 2 4 4 2" xfId="4796"/>
    <cellStyle name="Comma [4] 2 2 4 5" xfId="4797"/>
    <cellStyle name="Comma [4] 2 2 4 6" xfId="4798"/>
    <cellStyle name="Comma [4] 2 2 5" xfId="4799"/>
    <cellStyle name="Comma [4] 2 2 5 2" xfId="4800"/>
    <cellStyle name="Comma [4] 2 2 5 2 2" xfId="4801"/>
    <cellStyle name="Comma [4] 2 2 5 3" xfId="4802"/>
    <cellStyle name="Comma [4] 2 2 5 3 2" xfId="4803"/>
    <cellStyle name="Comma [4] 2 2 5 4" xfId="4804"/>
    <cellStyle name="Comma [4] 2 2 5 4 2" xfId="4805"/>
    <cellStyle name="Comma [4] 2 2 5 5" xfId="4806"/>
    <cellStyle name="Comma [4] 2 2 5 6" xfId="4807"/>
    <cellStyle name="Comma [4] 2 2 6" xfId="4808"/>
    <cellStyle name="Comma [4] 2 2 6 2" xfId="4809"/>
    <cellStyle name="Comma [4] 2 2 7" xfId="4810"/>
    <cellStyle name="Comma [4] 2 2 7 2" xfId="4811"/>
    <cellStyle name="Comma [4] 2 2 8" xfId="4812"/>
    <cellStyle name="Comma [4] 2 2 8 2" xfId="4813"/>
    <cellStyle name="Comma [4] 2 2 9" xfId="4814"/>
    <cellStyle name="Comma [4] 2 2 9 2" xfId="4815"/>
    <cellStyle name="Comma [4] 2 20" xfId="4816"/>
    <cellStyle name="Comma [4] 2 3" xfId="4817"/>
    <cellStyle name="Comma [4] 2 3 10" xfId="4818"/>
    <cellStyle name="Comma [4] 2 3 10 2" xfId="4819"/>
    <cellStyle name="Comma [4] 2 3 11" xfId="4820"/>
    <cellStyle name="Comma [4] 2 3 11 2" xfId="4821"/>
    <cellStyle name="Comma [4] 2 3 12" xfId="4822"/>
    <cellStyle name="Comma [4] 2 3 12 2" xfId="4823"/>
    <cellStyle name="Comma [4] 2 3 13" xfId="4824"/>
    <cellStyle name="Comma [4] 2 3 13 2" xfId="4825"/>
    <cellStyle name="Comma [4] 2 3 14" xfId="4826"/>
    <cellStyle name="Comma [4] 2 3 15" xfId="4827"/>
    <cellStyle name="Comma [4] 2 3 2" xfId="4828"/>
    <cellStyle name="Comma [4] 2 3 2 2" xfId="4829"/>
    <cellStyle name="Comma [4] 2 3 2 2 2" xfId="4830"/>
    <cellStyle name="Comma [4] 2 3 2 3" xfId="4831"/>
    <cellStyle name="Comma [4] 2 3 2 3 2" xfId="4832"/>
    <cellStyle name="Comma [4] 2 3 2 4" xfId="4833"/>
    <cellStyle name="Comma [4] 2 3 2 4 2" xfId="4834"/>
    <cellStyle name="Comma [4] 2 3 2 5" xfId="4835"/>
    <cellStyle name="Comma [4] 2 3 2 6" xfId="4836"/>
    <cellStyle name="Comma [4] 2 3 3" xfId="4837"/>
    <cellStyle name="Comma [4] 2 3 3 2" xfId="4838"/>
    <cellStyle name="Comma [4] 2 3 3 2 2" xfId="4839"/>
    <cellStyle name="Comma [4] 2 3 3 3" xfId="4840"/>
    <cellStyle name="Comma [4] 2 3 3 3 2" xfId="4841"/>
    <cellStyle name="Comma [4] 2 3 3 4" xfId="4842"/>
    <cellStyle name="Comma [4] 2 3 3 4 2" xfId="4843"/>
    <cellStyle name="Comma [4] 2 3 3 5" xfId="4844"/>
    <cellStyle name="Comma [4] 2 3 3 6" xfId="4845"/>
    <cellStyle name="Comma [4] 2 3 4" xfId="4846"/>
    <cellStyle name="Comma [4] 2 3 4 2" xfId="4847"/>
    <cellStyle name="Comma [4] 2 3 4 2 2" xfId="4848"/>
    <cellStyle name="Comma [4] 2 3 4 3" xfId="4849"/>
    <cellStyle name="Comma [4] 2 3 4 3 2" xfId="4850"/>
    <cellStyle name="Comma [4] 2 3 4 4" xfId="4851"/>
    <cellStyle name="Comma [4] 2 3 4 4 2" xfId="4852"/>
    <cellStyle name="Comma [4] 2 3 4 5" xfId="4853"/>
    <cellStyle name="Comma [4] 2 3 4 6" xfId="4854"/>
    <cellStyle name="Comma [4] 2 3 5" xfId="4855"/>
    <cellStyle name="Comma [4] 2 3 5 2" xfId="4856"/>
    <cellStyle name="Comma [4] 2 3 5 2 2" xfId="4857"/>
    <cellStyle name="Comma [4] 2 3 5 3" xfId="4858"/>
    <cellStyle name="Comma [4] 2 3 5 3 2" xfId="4859"/>
    <cellStyle name="Comma [4] 2 3 5 4" xfId="4860"/>
    <cellStyle name="Comma [4] 2 3 5 4 2" xfId="4861"/>
    <cellStyle name="Comma [4] 2 3 5 5" xfId="4862"/>
    <cellStyle name="Comma [4] 2 3 5 6" xfId="4863"/>
    <cellStyle name="Comma [4] 2 3 6" xfId="4864"/>
    <cellStyle name="Comma [4] 2 3 6 2" xfId="4865"/>
    <cellStyle name="Comma [4] 2 3 7" xfId="4866"/>
    <cellStyle name="Comma [4] 2 3 7 2" xfId="4867"/>
    <cellStyle name="Comma [4] 2 3 8" xfId="4868"/>
    <cellStyle name="Comma [4] 2 3 8 2" xfId="4869"/>
    <cellStyle name="Comma [4] 2 3 9" xfId="4870"/>
    <cellStyle name="Comma [4] 2 3 9 2" xfId="4871"/>
    <cellStyle name="Comma [4] 2 4" xfId="4872"/>
    <cellStyle name="Comma [4] 2 4 10" xfId="4873"/>
    <cellStyle name="Comma [4] 2 4 10 2" xfId="4874"/>
    <cellStyle name="Comma [4] 2 4 11" xfId="4875"/>
    <cellStyle name="Comma [4] 2 4 11 2" xfId="4876"/>
    <cellStyle name="Comma [4] 2 4 12" xfId="4877"/>
    <cellStyle name="Comma [4] 2 4 12 2" xfId="4878"/>
    <cellStyle name="Comma [4] 2 4 13" xfId="4879"/>
    <cellStyle name="Comma [4] 2 4 13 2" xfId="4880"/>
    <cellStyle name="Comma [4] 2 4 14" xfId="4881"/>
    <cellStyle name="Comma [4] 2 4 15" xfId="4882"/>
    <cellStyle name="Comma [4] 2 4 2" xfId="4883"/>
    <cellStyle name="Comma [4] 2 4 2 2" xfId="4884"/>
    <cellStyle name="Comma [4] 2 4 2 2 2" xfId="4885"/>
    <cellStyle name="Comma [4] 2 4 2 3" xfId="4886"/>
    <cellStyle name="Comma [4] 2 4 2 3 2" xfId="4887"/>
    <cellStyle name="Comma [4] 2 4 2 4" xfId="4888"/>
    <cellStyle name="Comma [4] 2 4 2 4 2" xfId="4889"/>
    <cellStyle name="Comma [4] 2 4 2 5" xfId="4890"/>
    <cellStyle name="Comma [4] 2 4 2 6" xfId="4891"/>
    <cellStyle name="Comma [4] 2 4 3" xfId="4892"/>
    <cellStyle name="Comma [4] 2 4 3 2" xfId="4893"/>
    <cellStyle name="Comma [4] 2 4 3 2 2" xfId="4894"/>
    <cellStyle name="Comma [4] 2 4 3 3" xfId="4895"/>
    <cellStyle name="Comma [4] 2 4 3 3 2" xfId="4896"/>
    <cellStyle name="Comma [4] 2 4 3 4" xfId="4897"/>
    <cellStyle name="Comma [4] 2 4 3 4 2" xfId="4898"/>
    <cellStyle name="Comma [4] 2 4 3 5" xfId="4899"/>
    <cellStyle name="Comma [4] 2 4 3 6" xfId="4900"/>
    <cellStyle name="Comma [4] 2 4 4" xfId="4901"/>
    <cellStyle name="Comma [4] 2 4 4 2" xfId="4902"/>
    <cellStyle name="Comma [4] 2 4 4 2 2" xfId="4903"/>
    <cellStyle name="Comma [4] 2 4 4 3" xfId="4904"/>
    <cellStyle name="Comma [4] 2 4 4 3 2" xfId="4905"/>
    <cellStyle name="Comma [4] 2 4 4 4" xfId="4906"/>
    <cellStyle name="Comma [4] 2 4 4 4 2" xfId="4907"/>
    <cellStyle name="Comma [4] 2 4 4 5" xfId="4908"/>
    <cellStyle name="Comma [4] 2 4 4 6" xfId="4909"/>
    <cellStyle name="Comma [4] 2 4 5" xfId="4910"/>
    <cellStyle name="Comma [4] 2 4 5 2" xfId="4911"/>
    <cellStyle name="Comma [4] 2 4 5 2 2" xfId="4912"/>
    <cellStyle name="Comma [4] 2 4 5 3" xfId="4913"/>
    <cellStyle name="Comma [4] 2 4 5 3 2" xfId="4914"/>
    <cellStyle name="Comma [4] 2 4 5 4" xfId="4915"/>
    <cellStyle name="Comma [4] 2 4 5 4 2" xfId="4916"/>
    <cellStyle name="Comma [4] 2 4 5 5" xfId="4917"/>
    <cellStyle name="Comma [4] 2 4 5 6" xfId="4918"/>
    <cellStyle name="Comma [4] 2 4 6" xfId="4919"/>
    <cellStyle name="Comma [4] 2 4 6 2" xfId="4920"/>
    <cellStyle name="Comma [4] 2 4 7" xfId="4921"/>
    <cellStyle name="Comma [4] 2 4 7 2" xfId="4922"/>
    <cellStyle name="Comma [4] 2 4 8" xfId="4923"/>
    <cellStyle name="Comma [4] 2 4 8 2" xfId="4924"/>
    <cellStyle name="Comma [4] 2 4 9" xfId="4925"/>
    <cellStyle name="Comma [4] 2 4 9 2" xfId="4926"/>
    <cellStyle name="Comma [4] 2 5" xfId="4927"/>
    <cellStyle name="Comma [4] 2 5 10" xfId="4928"/>
    <cellStyle name="Comma [4] 2 5 10 2" xfId="4929"/>
    <cellStyle name="Comma [4] 2 5 11" xfId="4930"/>
    <cellStyle name="Comma [4] 2 5 11 2" xfId="4931"/>
    <cellStyle name="Comma [4] 2 5 12" xfId="4932"/>
    <cellStyle name="Comma [4] 2 5 12 2" xfId="4933"/>
    <cellStyle name="Comma [4] 2 5 13" xfId="4934"/>
    <cellStyle name="Comma [4] 2 5 13 2" xfId="4935"/>
    <cellStyle name="Comma [4] 2 5 14" xfId="4936"/>
    <cellStyle name="Comma [4] 2 5 15" xfId="4937"/>
    <cellStyle name="Comma [4] 2 5 2" xfId="4938"/>
    <cellStyle name="Comma [4] 2 5 2 2" xfId="4939"/>
    <cellStyle name="Comma [4] 2 5 2 2 2" xfId="4940"/>
    <cellStyle name="Comma [4] 2 5 2 3" xfId="4941"/>
    <cellStyle name="Comma [4] 2 5 2 3 2" xfId="4942"/>
    <cellStyle name="Comma [4] 2 5 2 4" xfId="4943"/>
    <cellStyle name="Comma [4] 2 5 2 4 2" xfId="4944"/>
    <cellStyle name="Comma [4] 2 5 2 5" xfId="4945"/>
    <cellStyle name="Comma [4] 2 5 2 6" xfId="4946"/>
    <cellStyle name="Comma [4] 2 5 3" xfId="4947"/>
    <cellStyle name="Comma [4] 2 5 3 2" xfId="4948"/>
    <cellStyle name="Comma [4] 2 5 3 2 2" xfId="4949"/>
    <cellStyle name="Comma [4] 2 5 3 3" xfId="4950"/>
    <cellStyle name="Comma [4] 2 5 3 3 2" xfId="4951"/>
    <cellStyle name="Comma [4] 2 5 3 4" xfId="4952"/>
    <cellStyle name="Comma [4] 2 5 3 4 2" xfId="4953"/>
    <cellStyle name="Comma [4] 2 5 3 5" xfId="4954"/>
    <cellStyle name="Comma [4] 2 5 3 6" xfId="4955"/>
    <cellStyle name="Comma [4] 2 5 4" xfId="4956"/>
    <cellStyle name="Comma [4] 2 5 4 2" xfId="4957"/>
    <cellStyle name="Comma [4] 2 5 4 2 2" xfId="4958"/>
    <cellStyle name="Comma [4] 2 5 4 3" xfId="4959"/>
    <cellStyle name="Comma [4] 2 5 4 3 2" xfId="4960"/>
    <cellStyle name="Comma [4] 2 5 4 4" xfId="4961"/>
    <cellStyle name="Comma [4] 2 5 4 4 2" xfId="4962"/>
    <cellStyle name="Comma [4] 2 5 4 5" xfId="4963"/>
    <cellStyle name="Comma [4] 2 5 4 6" xfId="4964"/>
    <cellStyle name="Comma [4] 2 5 5" xfId="4965"/>
    <cellStyle name="Comma [4] 2 5 5 2" xfId="4966"/>
    <cellStyle name="Comma [4] 2 5 5 2 2" xfId="4967"/>
    <cellStyle name="Comma [4] 2 5 5 3" xfId="4968"/>
    <cellStyle name="Comma [4] 2 5 5 3 2" xfId="4969"/>
    <cellStyle name="Comma [4] 2 5 5 4" xfId="4970"/>
    <cellStyle name="Comma [4] 2 5 5 4 2" xfId="4971"/>
    <cellStyle name="Comma [4] 2 5 5 5" xfId="4972"/>
    <cellStyle name="Comma [4] 2 5 5 6" xfId="4973"/>
    <cellStyle name="Comma [4] 2 5 6" xfId="4974"/>
    <cellStyle name="Comma [4] 2 5 6 2" xfId="4975"/>
    <cellStyle name="Comma [4] 2 5 7" xfId="4976"/>
    <cellStyle name="Comma [4] 2 5 7 2" xfId="4977"/>
    <cellStyle name="Comma [4] 2 5 8" xfId="4978"/>
    <cellStyle name="Comma [4] 2 5 8 2" xfId="4979"/>
    <cellStyle name="Comma [4] 2 5 9" xfId="4980"/>
    <cellStyle name="Comma [4] 2 5 9 2" xfId="4981"/>
    <cellStyle name="Comma [4] 2 6" xfId="4982"/>
    <cellStyle name="Comma [4] 2 6 10" xfId="4983"/>
    <cellStyle name="Comma [4] 2 6 10 2" xfId="4984"/>
    <cellStyle name="Comma [4] 2 6 11" xfId="4985"/>
    <cellStyle name="Comma [4] 2 6 11 2" xfId="4986"/>
    <cellStyle name="Comma [4] 2 6 12" xfId="4987"/>
    <cellStyle name="Comma [4] 2 6 12 2" xfId="4988"/>
    <cellStyle name="Comma [4] 2 6 13" xfId="4989"/>
    <cellStyle name="Comma [4] 2 6 13 2" xfId="4990"/>
    <cellStyle name="Comma [4] 2 6 14" xfId="4991"/>
    <cellStyle name="Comma [4] 2 6 15" xfId="4992"/>
    <cellStyle name="Comma [4] 2 6 2" xfId="4993"/>
    <cellStyle name="Comma [4] 2 6 2 2" xfId="4994"/>
    <cellStyle name="Comma [4] 2 6 2 2 2" xfId="4995"/>
    <cellStyle name="Comma [4] 2 6 2 3" xfId="4996"/>
    <cellStyle name="Comma [4] 2 6 2 3 2" xfId="4997"/>
    <cellStyle name="Comma [4] 2 6 2 4" xfId="4998"/>
    <cellStyle name="Comma [4] 2 6 2 4 2" xfId="4999"/>
    <cellStyle name="Comma [4] 2 6 2 5" xfId="5000"/>
    <cellStyle name="Comma [4] 2 6 2 6" xfId="5001"/>
    <cellStyle name="Comma [4] 2 6 3" xfId="5002"/>
    <cellStyle name="Comma [4] 2 6 3 2" xfId="5003"/>
    <cellStyle name="Comma [4] 2 6 3 2 2" xfId="5004"/>
    <cellStyle name="Comma [4] 2 6 3 3" xfId="5005"/>
    <cellStyle name="Comma [4] 2 6 3 3 2" xfId="5006"/>
    <cellStyle name="Comma [4] 2 6 3 4" xfId="5007"/>
    <cellStyle name="Comma [4] 2 6 3 4 2" xfId="5008"/>
    <cellStyle name="Comma [4] 2 6 3 5" xfId="5009"/>
    <cellStyle name="Comma [4] 2 6 3 6" xfId="5010"/>
    <cellStyle name="Comma [4] 2 6 4" xfId="5011"/>
    <cellStyle name="Comma [4] 2 6 4 2" xfId="5012"/>
    <cellStyle name="Comma [4] 2 6 4 2 2" xfId="5013"/>
    <cellStyle name="Comma [4] 2 6 4 3" xfId="5014"/>
    <cellStyle name="Comma [4] 2 6 4 3 2" xfId="5015"/>
    <cellStyle name="Comma [4] 2 6 4 4" xfId="5016"/>
    <cellStyle name="Comma [4] 2 6 4 4 2" xfId="5017"/>
    <cellStyle name="Comma [4] 2 6 4 5" xfId="5018"/>
    <cellStyle name="Comma [4] 2 6 4 6" xfId="5019"/>
    <cellStyle name="Comma [4] 2 6 5" xfId="5020"/>
    <cellStyle name="Comma [4] 2 6 5 2" xfId="5021"/>
    <cellStyle name="Comma [4] 2 6 5 2 2" xfId="5022"/>
    <cellStyle name="Comma [4] 2 6 5 3" xfId="5023"/>
    <cellStyle name="Comma [4] 2 6 5 3 2" xfId="5024"/>
    <cellStyle name="Comma [4] 2 6 5 4" xfId="5025"/>
    <cellStyle name="Comma [4] 2 6 5 4 2" xfId="5026"/>
    <cellStyle name="Comma [4] 2 6 5 5" xfId="5027"/>
    <cellStyle name="Comma [4] 2 6 5 6" xfId="5028"/>
    <cellStyle name="Comma [4] 2 6 6" xfId="5029"/>
    <cellStyle name="Comma [4] 2 6 6 2" xfId="5030"/>
    <cellStyle name="Comma [4] 2 6 7" xfId="5031"/>
    <cellStyle name="Comma [4] 2 6 7 2" xfId="5032"/>
    <cellStyle name="Comma [4] 2 6 8" xfId="5033"/>
    <cellStyle name="Comma [4] 2 6 8 2" xfId="5034"/>
    <cellStyle name="Comma [4] 2 6 9" xfId="5035"/>
    <cellStyle name="Comma [4] 2 6 9 2" xfId="5036"/>
    <cellStyle name="Comma [4] 2 7" xfId="5037"/>
    <cellStyle name="Comma [4] 2 7 2" xfId="5038"/>
    <cellStyle name="Comma [4] 2 7 2 2" xfId="5039"/>
    <cellStyle name="Comma [4] 2 7 3" xfId="5040"/>
    <cellStyle name="Comma [4] 2 7 3 2" xfId="5041"/>
    <cellStyle name="Comma [4] 2 7 4" xfId="5042"/>
    <cellStyle name="Comma [4] 2 7 4 2" xfId="5043"/>
    <cellStyle name="Comma [4] 2 7 5" xfId="5044"/>
    <cellStyle name="Comma [4] 2 7 6" xfId="5045"/>
    <cellStyle name="Comma [4] 2 8" xfId="5046"/>
    <cellStyle name="Comma [4] 2 8 2" xfId="5047"/>
    <cellStyle name="Comma [4] 2 8 2 2" xfId="5048"/>
    <cellStyle name="Comma [4] 2 8 3" xfId="5049"/>
    <cellStyle name="Comma [4] 2 8 3 2" xfId="5050"/>
    <cellStyle name="Comma [4] 2 8 4" xfId="5051"/>
    <cellStyle name="Comma [4] 2 8 4 2" xfId="5052"/>
    <cellStyle name="Comma [4] 2 8 5" xfId="5053"/>
    <cellStyle name="Comma [4] 2 8 6" xfId="5054"/>
    <cellStyle name="Comma [4] 2 9" xfId="5055"/>
    <cellStyle name="Comma [4] 2 9 2" xfId="5056"/>
    <cellStyle name="Comma [4] 3" xfId="5057"/>
    <cellStyle name="Comma [4] 3 2" xfId="5058"/>
    <cellStyle name="Comma [4] 4" xfId="5059"/>
    <cellStyle name="Comma [4] 4 2" xfId="5060"/>
    <cellStyle name="Comma [4] 5" xfId="5061"/>
    <cellStyle name="Comma 10" xfId="5062"/>
    <cellStyle name="Comma 10 2" xfId="5063"/>
    <cellStyle name="Comma 10 3" xfId="5064"/>
    <cellStyle name="Comma 10 4" xfId="5065"/>
    <cellStyle name="Comma 10 5" xfId="5066"/>
    <cellStyle name="Comma 11" xfId="5067"/>
    <cellStyle name="Comma 11 2" xfId="5068"/>
    <cellStyle name="Comma 11 2 2" xfId="5069"/>
    <cellStyle name="Comma 11 3" xfId="5070"/>
    <cellStyle name="Comma 11 4" xfId="5071"/>
    <cellStyle name="Comma 12" xfId="5072"/>
    <cellStyle name="Comma 12 2" xfId="5073"/>
    <cellStyle name="Comma 12_140817 20 DP" xfId="5074"/>
    <cellStyle name="Comma 13" xfId="5075"/>
    <cellStyle name="Comma 13 2" xfId="5076"/>
    <cellStyle name="Comma 14" xfId="5077"/>
    <cellStyle name="Comma 14 2" xfId="5078"/>
    <cellStyle name="Comma 15" xfId="5079"/>
    <cellStyle name="Comma 16" xfId="5080"/>
    <cellStyle name="Comma 17" xfId="5081"/>
    <cellStyle name="Comma 17 2" xfId="5082"/>
    <cellStyle name="Comma 18" xfId="5083"/>
    <cellStyle name="Comma 18 2" xfId="5084"/>
    <cellStyle name="Comma 18 3" xfId="5085"/>
    <cellStyle name="Comma 19" xfId="5086"/>
    <cellStyle name="Comma 19 2" xfId="5087"/>
    <cellStyle name="Comma 2" xfId="5088"/>
    <cellStyle name="Comma 2 10" xfId="5089"/>
    <cellStyle name="Comma 2 10 2" xfId="5090"/>
    <cellStyle name="Comma 2 10 3" xfId="5091"/>
    <cellStyle name="Comma 2 11" xfId="5092"/>
    <cellStyle name="Comma 2 12" xfId="5093"/>
    <cellStyle name="Comma 2 2" xfId="5094"/>
    <cellStyle name="Comma 2 2 2" xfId="5095"/>
    <cellStyle name="Comma 2 2 3" xfId="5096"/>
    <cellStyle name="Comma 2 2 4" xfId="5097"/>
    <cellStyle name="Comma 2 2 5" xfId="5098"/>
    <cellStyle name="Comma 2 2 6" xfId="5099"/>
    <cellStyle name="Comma 2 2_Phụ lục trình thực hienj các chính sách" xfId="5100"/>
    <cellStyle name="Comma 2 3" xfId="5101"/>
    <cellStyle name="Comma 2 3 2" xfId="5102"/>
    <cellStyle name="Comma 2 3 2 2" xfId="5103"/>
    <cellStyle name="Comma 2 4" xfId="5104"/>
    <cellStyle name="Comma 2 4 2" xfId="5105"/>
    <cellStyle name="Comma 2 4 3" xfId="5106"/>
    <cellStyle name="Comma 2 5" xfId="5107"/>
    <cellStyle name="Comma 2 5 2" xfId="5108"/>
    <cellStyle name="Comma 2 6" xfId="5109"/>
    <cellStyle name="Comma 2 6 2" xfId="5110"/>
    <cellStyle name="Comma 2 7" xfId="5111"/>
    <cellStyle name="Comma 2 8" xfId="5112"/>
    <cellStyle name="Comma 2 9" xfId="5113"/>
    <cellStyle name="Comma 2 9 2" xfId="5114"/>
    <cellStyle name="Comma 2_13. Tong hop thang 9" xfId="5115"/>
    <cellStyle name="Comma 20" xfId="5116"/>
    <cellStyle name="Comma 20 2" xfId="5117"/>
    <cellStyle name="Comma 21" xfId="5118"/>
    <cellStyle name="Comma 21 2" xfId="5119"/>
    <cellStyle name="Comma 22" xfId="5120"/>
    <cellStyle name="Comma 22 2" xfId="5121"/>
    <cellStyle name="Comma 23" xfId="5122"/>
    <cellStyle name="Comma 23 2" xfId="5123"/>
    <cellStyle name="Comma 24" xfId="5124"/>
    <cellStyle name="Comma 25" xfId="5125"/>
    <cellStyle name="Comma 26" xfId="5126"/>
    <cellStyle name="Comma 27" xfId="5127"/>
    <cellStyle name="Comma 28" xfId="5128"/>
    <cellStyle name="Comma 29" xfId="5129"/>
    <cellStyle name="Comma 3" xfId="5130"/>
    <cellStyle name="Comma 3 2" xfId="5131"/>
    <cellStyle name="Comma 3 2 2" xfId="5132"/>
    <cellStyle name="Comma 3 2 3" xfId="5133"/>
    <cellStyle name="Comma 3 3" xfId="5134"/>
    <cellStyle name="Comma 3 4" xfId="5135"/>
    <cellStyle name="Comma 3 5" xfId="5136"/>
    <cellStyle name="Comma 3 6" xfId="5137"/>
    <cellStyle name="Comma 3_160505 BIEU CHI NSDP TREN DAU DAN (BAO GÔM BSCMT)" xfId="5138"/>
    <cellStyle name="Comma 30" xfId="5139"/>
    <cellStyle name="Comma 31" xfId="5140"/>
    <cellStyle name="Comma 32" xfId="5141"/>
    <cellStyle name="Comma 33" xfId="5142"/>
    <cellStyle name="Comma 34" xfId="5143"/>
    <cellStyle name="Comma 35" xfId="5144"/>
    <cellStyle name="Comma 36" xfId="5145"/>
    <cellStyle name="Comma 37" xfId="5146"/>
    <cellStyle name="Comma 38" xfId="5147"/>
    <cellStyle name="Comma 39" xfId="5148"/>
    <cellStyle name="Comma 4" xfId="5149"/>
    <cellStyle name="Comma 4 2" xfId="5150"/>
    <cellStyle name="Comma 4 2 2" xfId="5151"/>
    <cellStyle name="Comma 4 3" xfId="5152"/>
    <cellStyle name="Comma 4 3 2" xfId="5153"/>
    <cellStyle name="Comma 4 4" xfId="5154"/>
    <cellStyle name="Comma 4 5" xfId="5155"/>
    <cellStyle name="Comma 5" xfId="5156"/>
    <cellStyle name="Comma 5 2" xfId="5157"/>
    <cellStyle name="Comma 5 3" xfId="5158"/>
    <cellStyle name="Comma 5 4" xfId="5159"/>
    <cellStyle name="Comma 6" xfId="5160"/>
    <cellStyle name="Comma 6 2" xfId="5161"/>
    <cellStyle name="Comma 6 3" xfId="5162"/>
    <cellStyle name="Comma 7" xfId="5163"/>
    <cellStyle name="Comma 7 2" xfId="5164"/>
    <cellStyle name="Comma 7 3" xfId="5165"/>
    <cellStyle name="Comma 7 4" xfId="5166"/>
    <cellStyle name="Comma 8" xfId="5167"/>
    <cellStyle name="Comma 8 2" xfId="5168"/>
    <cellStyle name="Comma 8 3" xfId="5169"/>
    <cellStyle name="Comma 8 4" xfId="5170"/>
    <cellStyle name="Comma 8 4 2" xfId="5171"/>
    <cellStyle name="Comma 8 4 3" xfId="5172"/>
    <cellStyle name="Comma 8 5" xfId="5173"/>
    <cellStyle name="Comma 9" xfId="5174"/>
    <cellStyle name="Comma 9 2" xfId="5175"/>
    <cellStyle name="Comma 9 3" xfId="5176"/>
    <cellStyle name="Comma 9 4" xfId="5177"/>
    <cellStyle name="comma zerodec" xfId="5178"/>
    <cellStyle name="comma zerodec 2" xfId="5179"/>
    <cellStyle name="Comma0" xfId="5180"/>
    <cellStyle name="Comma0 - Modelo1" xfId="5181"/>
    <cellStyle name="Comma0 - Style1" xfId="5182"/>
    <cellStyle name="Comma0 2" xfId="5183"/>
    <cellStyle name="Comma1 - Modelo2" xfId="5184"/>
    <cellStyle name="Comma1 - Style2" xfId="5185"/>
    <cellStyle name="Comma12" xfId="5186"/>
    <cellStyle name="Comma12 2" xfId="5187"/>
    <cellStyle name="Comma12 2 2" xfId="5188"/>
    <cellStyle name="Comma12 3" xfId="5189"/>
    <cellStyle name="Comma12 3 2" xfId="5190"/>
    <cellStyle name="Comma12 4" xfId="5191"/>
    <cellStyle name="Comma12 4 2" xfId="5192"/>
    <cellStyle name="Comma12 5" xfId="5193"/>
    <cellStyle name="Comma4" xfId="5194"/>
    <cellStyle name="Comma4 2" xfId="5195"/>
    <cellStyle name="Comma4 2 2" xfId="5196"/>
    <cellStyle name="Comma4 3" xfId="5197"/>
    <cellStyle name="Comma4 3 2" xfId="5198"/>
    <cellStyle name="Comma4 4" xfId="5199"/>
    <cellStyle name="Comma4 4 2" xfId="5200"/>
    <cellStyle name="Comma4 5" xfId="5201"/>
    <cellStyle name="Command" xfId="5202"/>
    <cellStyle name="cong" xfId="5203"/>
    <cellStyle name="Copied" xfId="5204"/>
    <cellStyle name="COST1" xfId="5205"/>
    <cellStyle name="Co聭ma_Sheet1" xfId="5206"/>
    <cellStyle name="Cࡵrrency_Sheet1_PRODUCTĠ" xfId="5207"/>
    <cellStyle name="_x0001_CS_x0006_RMO[" xfId="5208"/>
    <cellStyle name="_x0001_CS_x0006_RMO_" xfId="5209"/>
    <cellStyle name="CT1" xfId="5210"/>
    <cellStyle name="CT2" xfId="5211"/>
    <cellStyle name="CT4" xfId="5212"/>
    <cellStyle name="CT5" xfId="5213"/>
    <cellStyle name="ct7" xfId="5214"/>
    <cellStyle name="ct8" xfId="5215"/>
    <cellStyle name="cth1" xfId="5216"/>
    <cellStyle name="Cthuc" xfId="5217"/>
    <cellStyle name="Cthuc1" xfId="5218"/>
    <cellStyle name="CUOC" xfId="5219"/>
    <cellStyle name="Curr⁢£_x000a__x0008__x000c__x000a_ဠ" xfId="5220"/>
    <cellStyle name="Currency [0] 2" xfId="5221"/>
    <cellStyle name="Currency [00]" xfId="5222"/>
    <cellStyle name="Currency [00] 2" xfId="5223"/>
    <cellStyle name="Currency [00] 3" xfId="5224"/>
    <cellStyle name="Currency [00]_Thành phố-Nhu cau CCTL 2016" xfId="5225"/>
    <cellStyle name="Currency 2" xfId="5226"/>
    <cellStyle name="Currency 3" xfId="5227"/>
    <cellStyle name="Currency0" xfId="5228"/>
    <cellStyle name="Currency0 2" xfId="5229"/>
    <cellStyle name="Currency0 3" xfId="5230"/>
    <cellStyle name="Currency0 4" xfId="5231"/>
    <cellStyle name="Currency0 5" xfId="5232"/>
    <cellStyle name="Currency0 6" xfId="5233"/>
    <cellStyle name="Currency0 7" xfId="5234"/>
    <cellStyle name="Currency0_chi cuc_bieu mau tuoi he thu 2012 (cho Cty)" xfId="5235"/>
    <cellStyle name="Currency1" xfId="5236"/>
    <cellStyle name="Currency1 2" xfId="5237"/>
    <cellStyle name="Currency1_Bieu bang TLP 2016 huyện Lộc Hà 2" xfId="5238"/>
    <cellStyle name="d" xfId="5239"/>
    <cellStyle name="d%" xfId="5240"/>
    <cellStyle name="d_bo sung du toan  hong linh" xfId="5241"/>
    <cellStyle name="d_NHU CAU VA NGUON THUC HIEN CCTL CAP XA" xfId="5242"/>
    <cellStyle name="d_PHU LUC CHIEU SANG(13.6.2013)" xfId="5243"/>
    <cellStyle name="d_Phụ luc goi 5" xfId="5244"/>
    <cellStyle name="d_Sheet1" xfId="5245"/>
    <cellStyle name="d_TH BHXH 2015" xfId="5246"/>
    <cellStyle name="d_Thành phố-Nhu cau CCTL 2016" xfId="5247"/>
    <cellStyle name="d_THU NS den 21.12.2014" xfId="5248"/>
    <cellStyle name="D1" xfId="5249"/>
    <cellStyle name="d1 2" xfId="5250"/>
    <cellStyle name="d1 3" xfId="5251"/>
    <cellStyle name="D1_Thành phố-Nhu cau CCTL 2016" xfId="5252"/>
    <cellStyle name="Date" xfId="5253"/>
    <cellStyle name="Date 2" xfId="5254"/>
    <cellStyle name="Date Short" xfId="5255"/>
    <cellStyle name="Date_Bao Cao Kiem Tra  trung bay Ke milk-yomilk CK 2" xfId="5256"/>
    <cellStyle name="Dấu phẩy_Sheet1" xfId="5257"/>
    <cellStyle name="Đầu ra" xfId="5258"/>
    <cellStyle name="Đầu vào" xfId="5259"/>
    <cellStyle name="DAUDE" xfId="5260"/>
    <cellStyle name="Đề mục 1" xfId="5261"/>
    <cellStyle name="Đề mục 2" xfId="5262"/>
    <cellStyle name="Đề mục 3" xfId="5263"/>
    <cellStyle name="Đề mục 4" xfId="5264"/>
    <cellStyle name="DELTA" xfId="5265"/>
    <cellStyle name="Dezimal [0]_35ERI8T2gbIEMixb4v26icuOo" xfId="5266"/>
    <cellStyle name="Dezimal_35ERI8T2gbIEMixb4v26icuOo" xfId="5267"/>
    <cellStyle name="Dg" xfId="5268"/>
    <cellStyle name="Dg 2" xfId="5269"/>
    <cellStyle name="Dgia" xfId="5270"/>
    <cellStyle name="Dgia 2" xfId="5271"/>
    <cellStyle name="Dia" xfId="5272"/>
    <cellStyle name="_x0001_dÏÈ¹ " xfId="5273"/>
    <cellStyle name="_x0001_dÏÈ¹_" xfId="5274"/>
    <cellStyle name="Dollar (zero dec)" xfId="5275"/>
    <cellStyle name="Dollar (zero dec) 2" xfId="5276"/>
    <cellStyle name="Dollar (zero dec)_Bieu bang TLP 2016 huyện Lộc Hà 2" xfId="5277"/>
    <cellStyle name="Don gia" xfId="5278"/>
    <cellStyle name="Don gia 2" xfId="5279"/>
    <cellStyle name="DuToanBXD" xfId="5280"/>
    <cellStyle name="Dziesi?tny [0]_Invoices2001Slovakia" xfId="5281"/>
    <cellStyle name="Dziesi?tny_Invoices2001Slovakia" xfId="5282"/>
    <cellStyle name="Dziesietny [0]_Invoices2001Slovakia" xfId="5283"/>
    <cellStyle name="Dziesiętny [0]_Invoices2001Slovakia" xfId="5284"/>
    <cellStyle name="Dziesietny [0]_Invoices2001Slovakia 2" xfId="5285"/>
    <cellStyle name="Dziesiętny [0]_Invoices2001Slovakia 2" xfId="5286"/>
    <cellStyle name="Dziesietny [0]_Invoices2001Slovakia 3" xfId="5287"/>
    <cellStyle name="Dziesiętny [0]_Invoices2001Slovakia 3" xfId="5288"/>
    <cellStyle name="Dziesietny [0]_Invoices2001Slovakia 4" xfId="5289"/>
    <cellStyle name="Dziesiętny [0]_Invoices2001Slovakia 4" xfId="5290"/>
    <cellStyle name="Dziesietny [0]_Invoices2001Slovakia 5" xfId="5291"/>
    <cellStyle name="Dziesiętny [0]_Invoices2001Slovakia 5" xfId="5292"/>
    <cellStyle name="Dziesietny [0]_Invoices2001Slovakia 6" xfId="5293"/>
    <cellStyle name="Dziesiętny [0]_Invoices2001Slovakia 6" xfId="5294"/>
    <cellStyle name="Dziesietny [0]_Invoices2001Slovakia 7" xfId="5295"/>
    <cellStyle name="Dziesiętny [0]_Invoices2001Slovakia 7" xfId="5296"/>
    <cellStyle name="Dziesietny [0]_Invoices2001Slovakia 8" xfId="5297"/>
    <cellStyle name="Dziesiętny [0]_Invoices2001Slovakia 8" xfId="5298"/>
    <cellStyle name="Dziesietny [0]_Invoices2001Slovakia 9" xfId="5299"/>
    <cellStyle name="Dziesiętny [0]_Invoices2001Slovakia 9" xfId="5300"/>
    <cellStyle name="Dziesietny [0]_Invoices2001Slovakia_01_Nha so 1_Dien" xfId="5301"/>
    <cellStyle name="Dziesiętny [0]_Invoices2001Slovakia_01_Nha so 1_Dien" xfId="5302"/>
    <cellStyle name="Dziesietny [0]_Invoices2001Slovakia_10_Nha so 10_Dien1" xfId="5303"/>
    <cellStyle name="Dziesiętny [0]_Invoices2001Slovakia_10_Nha so 10_Dien1" xfId="5304"/>
    <cellStyle name="Dziesietny [0]_Invoices2001Slovakia_2013" xfId="5305"/>
    <cellStyle name="Dziesiętny [0]_Invoices2001Slovakia_Book1" xfId="5306"/>
    <cellStyle name="Dziesietny [0]_Invoices2001Slovakia_Book1_1" xfId="5307"/>
    <cellStyle name="Dziesiętny [0]_Invoices2001Slovakia_Book1_1" xfId="5308"/>
    <cellStyle name="Dziesietny [0]_Invoices2001Slovakia_Book1_1_Book1" xfId="5309"/>
    <cellStyle name="Dziesiętny [0]_Invoices2001Slovakia_Book1_1_Book1" xfId="5310"/>
    <cellStyle name="Dziesietny [0]_Invoices2001Slovakia_Book1_2" xfId="5311"/>
    <cellStyle name="Dziesiętny [0]_Invoices2001Slovakia_Book1_2" xfId="5312"/>
    <cellStyle name="Dziesietny [0]_Invoices2001Slovakia_Book1_Bieu bang TLP 2016 huyện Lộc Hà 2" xfId="5313"/>
    <cellStyle name="Dziesiętny [0]_Invoices2001Slovakia_Book1_Bieu bang TLP 2016 huyện Lộc Hà 2" xfId="5314"/>
    <cellStyle name="Dziesietny [0]_Invoices2001Slovakia_Book1_Nhu cau von ung truoc 2011 Tha h Hoa + Nge An gui TW" xfId="5315"/>
    <cellStyle name="Dziesiętny [0]_Invoices2001Slovakia_Book1_Nhu cau von ung truoc 2011 Tha h Hoa + Nge An gui TW" xfId="5316"/>
    <cellStyle name="Dziesietny [0]_Invoices2001Slovakia_Book1_Phu luc cong dau kenh TP Ha Tinh - trinh UBND tinh" xfId="5317"/>
    <cellStyle name="Dziesiętny [0]_Invoices2001Slovakia_Book1_Phu luc cong dau kenh TP Ha Tinh - trinh UBND tinh" xfId="5318"/>
    <cellStyle name="Dziesietny [0]_Invoices2001Slovakia_Book1_Tong hop Cac tuyen(9-1-06)" xfId="5319"/>
    <cellStyle name="Dziesiętny [0]_Invoices2001Slovakia_Book1_Tong hop Cac tuyen(9-1-06)" xfId="5320"/>
    <cellStyle name="Dziesietny [0]_Invoices2001Slovakia_Book1_Tong hop Cac tuyen(9-1-06) 2" xfId="5321"/>
    <cellStyle name="Dziesiętny [0]_Invoices2001Slovakia_Book1_Tong hop Cac tuyen(9-1-06) 2" xfId="5322"/>
    <cellStyle name="Dziesietny [0]_Invoices2001Slovakia_Book1_Tong hop Cac tuyen(9-1-06) 3" xfId="5323"/>
    <cellStyle name="Dziesiętny [0]_Invoices2001Slovakia_Book1_Tong hop Cac tuyen(9-1-06) 3" xfId="5324"/>
    <cellStyle name="Dziesietny [0]_Invoices2001Slovakia_Book1_Tong hop Cac tuyen(9-1-06)_5. Du toan dien chieu sang" xfId="5325"/>
    <cellStyle name="Dziesiętny [0]_Invoices2001Slovakia_Book1_Tong hop Cac tuyen(9-1-06)_5. Du toan dien chieu sang" xfId="5326"/>
    <cellStyle name="Dziesietny [0]_Invoices2001Slovakia_Book1_Tong hop Cac tuyen(9-1-06)_Bieu bang TLP 2016 huyện Lộc Hà 2" xfId="5327"/>
    <cellStyle name="Dziesiętny [0]_Invoices2001Slovakia_Book1_Tong hop Cac tuyen(9-1-06)_Bieu bang TLP 2016 huyện Lộc Hà 2" xfId="5328"/>
    <cellStyle name="Dziesietny [0]_Invoices2001Slovakia_Book1_Tong hop Cac tuyen(9-1-06)_Book1" xfId="5329"/>
    <cellStyle name="Dziesiętny [0]_Invoices2001Slovakia_Book1_Tong hop Cac tuyen(9-1-06)_Book1" xfId="5330"/>
    <cellStyle name="Dziesietny [0]_Invoices2001Slovakia_Book1_Tong hop Cac tuyen(9-1-06)_PL bien phap cong trinh 22.9.2016" xfId="5331"/>
    <cellStyle name="Dziesiętny [0]_Invoices2001Slovakia_Book1_Tong hop Cac tuyen(9-1-06)_PL bien phap cong trinh 22.9.2016" xfId="5332"/>
    <cellStyle name="Dziesietny [0]_Invoices2001Slovakia_Book1_Tong hop Cac tuyen(9-1-06)_TLP 2016 sửa lại gui STC 21.9.2016" xfId="5333"/>
    <cellStyle name="Dziesiętny [0]_Invoices2001Slovakia_Book1_Tong hop Cac tuyen(9-1-06)_TLP 2016 sửa lại gui STC 21.9.2016" xfId="5334"/>
    <cellStyle name="Dziesietny [0]_Invoices2001Slovakia_Book1_ung truoc 2011 NSTW Thanh Hoa + Nge An gui Thu 12-5" xfId="5335"/>
    <cellStyle name="Dziesiętny [0]_Invoices2001Slovakia_Book1_ung truoc 2011 NSTW Thanh Hoa + Nge An gui Thu 12-5" xfId="5336"/>
    <cellStyle name="Dziesietny [0]_Invoices2001Slovakia_d-uong+TDT" xfId="5337"/>
    <cellStyle name="Dziesiętny [0]_Invoices2001Slovakia_Nhµ ®Ó xe" xfId="5338"/>
    <cellStyle name="Dziesietny [0]_Invoices2001Slovakia_Nha bao ve(28-7-05)" xfId="5339"/>
    <cellStyle name="Dziesiętny [0]_Invoices2001Slovakia_Nha bao ve(28-7-05)" xfId="5340"/>
    <cellStyle name="Dziesietny [0]_Invoices2001Slovakia_NHA de xe nguyen du" xfId="5341"/>
    <cellStyle name="Dziesiętny [0]_Invoices2001Slovakia_NHA de xe nguyen du" xfId="5342"/>
    <cellStyle name="Dziesietny [0]_Invoices2001Slovakia_Nhalamviec VTC(25-1-05)" xfId="5343"/>
    <cellStyle name="Dziesiętny [0]_Invoices2001Slovakia_Nhalamviec VTC(25-1-05)" xfId="5344"/>
    <cellStyle name="Dziesietny [0]_Invoices2001Slovakia_NHU CAU VA NGUON THUC HIEN CCTL CAP XA" xfId="5345"/>
    <cellStyle name="Dziesiętny [0]_Invoices2001Slovakia_Phu luc cong dau kenh TP Ha Tinh - trinh UBND tinh" xfId="5346"/>
    <cellStyle name="Dziesietny [0]_Invoices2001Slovakia_PL bien phap cong trinh 22.9.2016" xfId="5347"/>
    <cellStyle name="Dziesiętny [0]_Invoices2001Slovakia_TDT KHANH HOA" xfId="5348"/>
    <cellStyle name="Dziesietny [0]_Invoices2001Slovakia_TDT KHANH HOA_Tong hop Cac tuyen(9-1-06)" xfId="5349"/>
    <cellStyle name="Dziesiętny [0]_Invoices2001Slovakia_TDT KHANH HOA_Tong hop Cac tuyen(9-1-06)" xfId="5350"/>
    <cellStyle name="Dziesietny [0]_Invoices2001Slovakia_TDT KHANH HOA_Tong hop Cac tuyen(9-1-06) 2" xfId="5351"/>
    <cellStyle name="Dziesiętny [0]_Invoices2001Slovakia_TDT KHANH HOA_Tong hop Cac tuyen(9-1-06) 2" xfId="5352"/>
    <cellStyle name="Dziesietny [0]_Invoices2001Slovakia_TDT KHANH HOA_Tong hop Cac tuyen(9-1-06) 3" xfId="5353"/>
    <cellStyle name="Dziesiętny [0]_Invoices2001Slovakia_TDT KHANH HOA_Tong hop Cac tuyen(9-1-06) 3" xfId="5354"/>
    <cellStyle name="Dziesietny [0]_Invoices2001Slovakia_TDT KHANH HOA_Tong hop Cac tuyen(9-1-06)_5. Du toan dien chieu sang" xfId="5355"/>
    <cellStyle name="Dziesiętny [0]_Invoices2001Slovakia_TDT KHANH HOA_Tong hop Cac tuyen(9-1-06)_5. Du toan dien chieu sang" xfId="5356"/>
    <cellStyle name="Dziesietny [0]_Invoices2001Slovakia_TDT KHANH HOA_Tong hop Cac tuyen(9-1-06)_Bieu bang TLP 2016 huyện Lộc Hà 2" xfId="5357"/>
    <cellStyle name="Dziesiętny [0]_Invoices2001Slovakia_TDT KHANH HOA_Tong hop Cac tuyen(9-1-06)_Bieu bang TLP 2016 huyện Lộc Hà 2" xfId="5358"/>
    <cellStyle name="Dziesietny [0]_Invoices2001Slovakia_TDT KHANH HOA_Tong hop Cac tuyen(9-1-06)_Book1" xfId="5359"/>
    <cellStyle name="Dziesiętny [0]_Invoices2001Slovakia_TDT KHANH HOA_Tong hop Cac tuyen(9-1-06)_Book1" xfId="5360"/>
    <cellStyle name="Dziesietny [0]_Invoices2001Slovakia_TDT KHANH HOA_Tong hop Cac tuyen(9-1-06)_PL bien phap cong trinh 22.9.2016" xfId="5361"/>
    <cellStyle name="Dziesiętny [0]_Invoices2001Slovakia_TDT KHANH HOA_Tong hop Cac tuyen(9-1-06)_PL bien phap cong trinh 22.9.2016" xfId="5362"/>
    <cellStyle name="Dziesietny [0]_Invoices2001Slovakia_TDT KHANH HOA_Tong hop Cac tuyen(9-1-06)_TLP 2016 sửa lại gui STC 21.9.2016" xfId="5363"/>
    <cellStyle name="Dziesiętny [0]_Invoices2001Slovakia_TDT KHANH HOA_Tong hop Cac tuyen(9-1-06)_TLP 2016 sửa lại gui STC 21.9.2016" xfId="5364"/>
    <cellStyle name="Dziesietny [0]_Invoices2001Slovakia_TDT quangngai" xfId="5365"/>
    <cellStyle name="Dziesiętny [0]_Invoices2001Slovakia_TDT quangngai" xfId="5366"/>
    <cellStyle name="Dziesietny [0]_Invoices2001Slovakia_TH BHXH 2015" xfId="5367"/>
    <cellStyle name="Dziesietny_Invoices2001Slovakia" xfId="5368"/>
    <cellStyle name="Dziesiętny_Invoices2001Slovakia" xfId="5369"/>
    <cellStyle name="Dziesietny_Invoices2001Slovakia 2" xfId="5370"/>
    <cellStyle name="Dziesiętny_Invoices2001Slovakia 2" xfId="5371"/>
    <cellStyle name="Dziesietny_Invoices2001Slovakia 3" xfId="5372"/>
    <cellStyle name="Dziesiętny_Invoices2001Slovakia 3" xfId="5373"/>
    <cellStyle name="Dziesietny_Invoices2001Slovakia 4" xfId="5374"/>
    <cellStyle name="Dziesiętny_Invoices2001Slovakia 4" xfId="5375"/>
    <cellStyle name="Dziesietny_Invoices2001Slovakia 5" xfId="5376"/>
    <cellStyle name="Dziesiętny_Invoices2001Slovakia 5" xfId="5377"/>
    <cellStyle name="Dziesietny_Invoices2001Slovakia 6" xfId="5378"/>
    <cellStyle name="Dziesiętny_Invoices2001Slovakia 6" xfId="5379"/>
    <cellStyle name="Dziesietny_Invoices2001Slovakia 7" xfId="5380"/>
    <cellStyle name="Dziesiętny_Invoices2001Slovakia 7" xfId="5381"/>
    <cellStyle name="Dziesietny_Invoices2001Slovakia 8" xfId="5382"/>
    <cellStyle name="Dziesiętny_Invoices2001Slovakia 8" xfId="5383"/>
    <cellStyle name="Dziesietny_Invoices2001Slovakia 9" xfId="5384"/>
    <cellStyle name="Dziesiętny_Invoices2001Slovakia 9" xfId="5385"/>
    <cellStyle name="Dziesietny_Invoices2001Slovakia_01_Nha so 1_Dien" xfId="5386"/>
    <cellStyle name="Dziesiętny_Invoices2001Slovakia_01_Nha so 1_Dien" xfId="5387"/>
    <cellStyle name="Dziesietny_Invoices2001Slovakia_10_Nha so 10_Dien1" xfId="5388"/>
    <cellStyle name="Dziesiętny_Invoices2001Slovakia_10_Nha so 10_Dien1" xfId="5389"/>
    <cellStyle name="Dziesietny_Invoices2001Slovakia_2013" xfId="5390"/>
    <cellStyle name="Dziesiętny_Invoices2001Slovakia_Book1" xfId="5391"/>
    <cellStyle name="Dziesietny_Invoices2001Slovakia_Book1_1" xfId="5392"/>
    <cellStyle name="Dziesiętny_Invoices2001Slovakia_Book1_1" xfId="5393"/>
    <cellStyle name="Dziesietny_Invoices2001Slovakia_Book1_1_Book1" xfId="5394"/>
    <cellStyle name="Dziesiętny_Invoices2001Slovakia_Book1_1_Book1" xfId="5395"/>
    <cellStyle name="Dziesietny_Invoices2001Slovakia_Book1_2" xfId="5396"/>
    <cellStyle name="Dziesiętny_Invoices2001Slovakia_Book1_2" xfId="5397"/>
    <cellStyle name="Dziesietny_Invoices2001Slovakia_Book1_Bieu bang TLP 2016 huyện Lộc Hà 2" xfId="5398"/>
    <cellStyle name="Dziesiętny_Invoices2001Slovakia_Book1_Bieu bang TLP 2016 huyện Lộc Hà 2" xfId="5399"/>
    <cellStyle name="Dziesietny_Invoices2001Slovakia_Book1_Nhu cau von ung truoc 2011 Tha h Hoa + Nge An gui TW" xfId="5400"/>
    <cellStyle name="Dziesiętny_Invoices2001Slovakia_Book1_Nhu cau von ung truoc 2011 Tha h Hoa + Nge An gui TW" xfId="5401"/>
    <cellStyle name="Dziesietny_Invoices2001Slovakia_Book1_Phu luc cong dau kenh TP Ha Tinh - trinh UBND tinh" xfId="5402"/>
    <cellStyle name="Dziesiętny_Invoices2001Slovakia_Book1_Phu luc cong dau kenh TP Ha Tinh - trinh UBND tinh" xfId="5403"/>
    <cellStyle name="Dziesietny_Invoices2001Slovakia_Book1_Tong hop Cac tuyen(9-1-06)" xfId="5404"/>
    <cellStyle name="Dziesiętny_Invoices2001Slovakia_Book1_Tong hop Cac tuyen(9-1-06)" xfId="5405"/>
    <cellStyle name="Dziesietny_Invoices2001Slovakia_Book1_Tong hop Cac tuyen(9-1-06) 2" xfId="5406"/>
    <cellStyle name="Dziesiętny_Invoices2001Slovakia_Book1_Tong hop Cac tuyen(9-1-06) 2" xfId="5407"/>
    <cellStyle name="Dziesietny_Invoices2001Slovakia_Book1_Tong hop Cac tuyen(9-1-06) 3" xfId="5408"/>
    <cellStyle name="Dziesiętny_Invoices2001Slovakia_Book1_Tong hop Cac tuyen(9-1-06) 3" xfId="5409"/>
    <cellStyle name="Dziesietny_Invoices2001Slovakia_Book1_Tong hop Cac tuyen(9-1-06)_5. Du toan dien chieu sang" xfId="5410"/>
    <cellStyle name="Dziesiętny_Invoices2001Slovakia_Book1_Tong hop Cac tuyen(9-1-06)_5. Du toan dien chieu sang" xfId="5411"/>
    <cellStyle name="Dziesietny_Invoices2001Slovakia_Book1_Tong hop Cac tuyen(9-1-06)_Bieu bang TLP 2016 huyện Lộc Hà 2" xfId="5412"/>
    <cellStyle name="Dziesiętny_Invoices2001Slovakia_Book1_Tong hop Cac tuyen(9-1-06)_Bieu bang TLP 2016 huyện Lộc Hà 2" xfId="5413"/>
    <cellStyle name="Dziesietny_Invoices2001Slovakia_Book1_Tong hop Cac tuyen(9-1-06)_Book1" xfId="5414"/>
    <cellStyle name="Dziesiętny_Invoices2001Slovakia_Book1_Tong hop Cac tuyen(9-1-06)_Book1" xfId="5415"/>
    <cellStyle name="Dziesietny_Invoices2001Slovakia_Book1_Tong hop Cac tuyen(9-1-06)_PL bien phap cong trinh 22.9.2016" xfId="5416"/>
    <cellStyle name="Dziesiętny_Invoices2001Slovakia_Book1_Tong hop Cac tuyen(9-1-06)_PL bien phap cong trinh 22.9.2016" xfId="5417"/>
    <cellStyle name="Dziesietny_Invoices2001Slovakia_Book1_Tong hop Cac tuyen(9-1-06)_TLP 2016 sửa lại gui STC 21.9.2016" xfId="5418"/>
    <cellStyle name="Dziesiętny_Invoices2001Slovakia_Book1_Tong hop Cac tuyen(9-1-06)_TLP 2016 sửa lại gui STC 21.9.2016" xfId="5419"/>
    <cellStyle name="Dziesietny_Invoices2001Slovakia_Book1_ung truoc 2011 NSTW Thanh Hoa + Nge An gui Thu 12-5" xfId="5420"/>
    <cellStyle name="Dziesiętny_Invoices2001Slovakia_Book1_ung truoc 2011 NSTW Thanh Hoa + Nge An gui Thu 12-5" xfId="5421"/>
    <cellStyle name="Dziesietny_Invoices2001Slovakia_d-uong+TDT" xfId="5422"/>
    <cellStyle name="Dziesiętny_Invoices2001Slovakia_Nhµ ®Ó xe" xfId="5423"/>
    <cellStyle name="Dziesietny_Invoices2001Slovakia_Nha bao ve(28-7-05)" xfId="5424"/>
    <cellStyle name="Dziesiętny_Invoices2001Slovakia_Nha bao ve(28-7-05)" xfId="5425"/>
    <cellStyle name="Dziesietny_Invoices2001Slovakia_NHA de xe nguyen du" xfId="5426"/>
    <cellStyle name="Dziesiętny_Invoices2001Slovakia_NHA de xe nguyen du" xfId="5427"/>
    <cellStyle name="Dziesietny_Invoices2001Slovakia_Nhalamviec VTC(25-1-05)" xfId="5428"/>
    <cellStyle name="Dziesiętny_Invoices2001Slovakia_Nhalamviec VTC(25-1-05)" xfId="5429"/>
    <cellStyle name="Dziesietny_Invoices2001Slovakia_NHU CAU VA NGUON THUC HIEN CCTL CAP XA" xfId="5430"/>
    <cellStyle name="Dziesiętny_Invoices2001Slovakia_Phu luc cong dau kenh TP Ha Tinh - trinh UBND tinh" xfId="5431"/>
    <cellStyle name="Dziesietny_Invoices2001Slovakia_PL bien phap cong trinh 22.9.2016" xfId="5432"/>
    <cellStyle name="Dziesiętny_Invoices2001Slovakia_TDT KHANH HOA" xfId="5433"/>
    <cellStyle name="Dziesietny_Invoices2001Slovakia_TDT KHANH HOA_Tong hop Cac tuyen(9-1-06)" xfId="5434"/>
    <cellStyle name="Dziesiętny_Invoices2001Slovakia_TDT KHANH HOA_Tong hop Cac tuyen(9-1-06)" xfId="5435"/>
    <cellStyle name="Dziesietny_Invoices2001Slovakia_TDT KHANH HOA_Tong hop Cac tuyen(9-1-06) 2" xfId="5436"/>
    <cellStyle name="Dziesiętny_Invoices2001Slovakia_TDT KHANH HOA_Tong hop Cac tuyen(9-1-06) 2" xfId="5437"/>
    <cellStyle name="Dziesietny_Invoices2001Slovakia_TDT KHANH HOA_Tong hop Cac tuyen(9-1-06) 3" xfId="5438"/>
    <cellStyle name="Dziesiętny_Invoices2001Slovakia_TDT KHANH HOA_Tong hop Cac tuyen(9-1-06) 3" xfId="5439"/>
    <cellStyle name="Dziesietny_Invoices2001Slovakia_TDT KHANH HOA_Tong hop Cac tuyen(9-1-06)_5. Du toan dien chieu sang" xfId="5440"/>
    <cellStyle name="Dziesiętny_Invoices2001Slovakia_TDT KHANH HOA_Tong hop Cac tuyen(9-1-06)_5. Du toan dien chieu sang" xfId="5441"/>
    <cellStyle name="Dziesietny_Invoices2001Slovakia_TDT KHANH HOA_Tong hop Cac tuyen(9-1-06)_Bieu bang TLP 2016 huyện Lộc Hà 2" xfId="5442"/>
    <cellStyle name="Dziesiętny_Invoices2001Slovakia_TDT KHANH HOA_Tong hop Cac tuyen(9-1-06)_Bieu bang TLP 2016 huyện Lộc Hà 2" xfId="5443"/>
    <cellStyle name="Dziesietny_Invoices2001Slovakia_TDT KHANH HOA_Tong hop Cac tuyen(9-1-06)_Book1" xfId="5444"/>
    <cellStyle name="Dziesiętny_Invoices2001Slovakia_TDT KHANH HOA_Tong hop Cac tuyen(9-1-06)_Book1" xfId="5445"/>
    <cellStyle name="Dziesietny_Invoices2001Slovakia_TDT KHANH HOA_Tong hop Cac tuyen(9-1-06)_PL bien phap cong trinh 22.9.2016" xfId="5446"/>
    <cellStyle name="Dziesiętny_Invoices2001Slovakia_TDT KHANH HOA_Tong hop Cac tuyen(9-1-06)_PL bien phap cong trinh 22.9.2016" xfId="5447"/>
    <cellStyle name="Dziesietny_Invoices2001Slovakia_TDT KHANH HOA_Tong hop Cac tuyen(9-1-06)_TLP 2016 sửa lại gui STC 21.9.2016" xfId="5448"/>
    <cellStyle name="Dziesiętny_Invoices2001Slovakia_TDT KHANH HOA_Tong hop Cac tuyen(9-1-06)_TLP 2016 sửa lại gui STC 21.9.2016" xfId="5449"/>
    <cellStyle name="Dziesietny_Invoices2001Slovakia_TDT quangngai" xfId="5450"/>
    <cellStyle name="Dziesiętny_Invoices2001Slovakia_TDT quangngai" xfId="5451"/>
    <cellStyle name="Dziesietny_Invoices2001Slovakia_TH BHXH 2015" xfId="5452"/>
    <cellStyle name="e" xfId="5453"/>
    <cellStyle name="e 2" xfId="5454"/>
    <cellStyle name="eeee" xfId="5455"/>
    <cellStyle name="eeee 2" xfId="5456"/>
    <cellStyle name="EN CO.," xfId="5457"/>
    <cellStyle name="Encabez1" xfId="5458"/>
    <cellStyle name="Encabez2" xfId="5459"/>
    <cellStyle name="Enter Currency (0)" xfId="5460"/>
    <cellStyle name="Enter Currency (0) 2" xfId="5461"/>
    <cellStyle name="Enter Currency (0) 3" xfId="5462"/>
    <cellStyle name="Enter Currency (0) 4" xfId="5463"/>
    <cellStyle name="Enter Currency (0) 5" xfId="5464"/>
    <cellStyle name="Enter Currency (0) 6" xfId="5465"/>
    <cellStyle name="Enter Currency (0) 7" xfId="5466"/>
    <cellStyle name="Enter Currency (0)_Bien ban" xfId="5467"/>
    <cellStyle name="Enter Currency (2)" xfId="5468"/>
    <cellStyle name="Enter Currency (2) 2" xfId="5469"/>
    <cellStyle name="Enter Currency (2) 3" xfId="5470"/>
    <cellStyle name="Enter Currency (2)_Thành phố-Nhu cau CCTL 2016" xfId="5471"/>
    <cellStyle name="Enter Units (0)" xfId="5472"/>
    <cellStyle name="Enter Units (0) 2" xfId="5473"/>
    <cellStyle name="Enter Units (0) 3" xfId="5474"/>
    <cellStyle name="Enter Units (0)_Thành phố-Nhu cau CCTL 2016" xfId="5475"/>
    <cellStyle name="Enter Units (1)" xfId="5476"/>
    <cellStyle name="Enter Units (1) 2" xfId="5477"/>
    <cellStyle name="Enter Units (1) 3" xfId="5478"/>
    <cellStyle name="Enter Units (1)_Thành phố-Nhu cau CCTL 2016" xfId="5479"/>
    <cellStyle name="Enter Units (2)" xfId="5480"/>
    <cellStyle name="Enter Units (2) 2" xfId="5481"/>
    <cellStyle name="Enter Units (2) 3" xfId="5482"/>
    <cellStyle name="Enter Units (2)_Thành phố-Nhu cau CCTL 2016" xfId="5483"/>
    <cellStyle name="Entered" xfId="5484"/>
    <cellStyle name="entry" xfId="5485"/>
    <cellStyle name="Euro" xfId="5486"/>
    <cellStyle name="Euro 2" xfId="5487"/>
    <cellStyle name="Euro 3" xfId="5488"/>
    <cellStyle name="Euro_Bieu bang TLP 2016 huyện Lộc Hà 2" xfId="5489"/>
    <cellStyle name="Excel Built-in Normal" xfId="5490"/>
    <cellStyle name="Explanatory Text 2" xfId="5491"/>
    <cellStyle name="Explanatory Text 3" xfId="5492"/>
    <cellStyle name="Explanatory Text 4" xfId="5493"/>
    <cellStyle name="f" xfId="5494"/>
    <cellStyle name="f 2" xfId="5495"/>
    <cellStyle name="F2" xfId="5496"/>
    <cellStyle name="F3" xfId="5497"/>
    <cellStyle name="F4" xfId="5498"/>
    <cellStyle name="F5" xfId="5499"/>
    <cellStyle name="F6" xfId="5500"/>
    <cellStyle name="F7" xfId="5501"/>
    <cellStyle name="F8" xfId="5502"/>
    <cellStyle name="Fijo" xfId="5503"/>
    <cellStyle name="Financiero" xfId="5504"/>
    <cellStyle name="Fixed" xfId="5505"/>
    <cellStyle name="Fixed 2" xfId="5506"/>
    <cellStyle name="Font Britannic16" xfId="5507"/>
    <cellStyle name="Font Britannic16 2" xfId="5508"/>
    <cellStyle name="Font Britannic16 3" xfId="5509"/>
    <cellStyle name="Font Britannic16_Thành phố-Nhu cau CCTL 2016" xfId="5510"/>
    <cellStyle name="Font Britannic18" xfId="5511"/>
    <cellStyle name="Font CenturyCond 18" xfId="5512"/>
    <cellStyle name="Font Cond20" xfId="5513"/>
    <cellStyle name="Font Lucida sans16" xfId="5514"/>
    <cellStyle name="Font LucidaSans16" xfId="5515"/>
    <cellStyle name="Font NewCenturyCond18" xfId="5516"/>
    <cellStyle name="Font NewCenturyCond18 2" xfId="5517"/>
    <cellStyle name="Font NewCenturyCond18 3" xfId="5518"/>
    <cellStyle name="Font NewCenturyCond18_Thành phố-Nhu cau CCTL 2016" xfId="5519"/>
    <cellStyle name="Font Ottawa14" xfId="5520"/>
    <cellStyle name="Font Ottawa16" xfId="5521"/>
    <cellStyle name="Font Ottawa16 2" xfId="5522"/>
    <cellStyle name="Font Ottawa16 3" xfId="5523"/>
    <cellStyle name="Font Ottawa16_Thành phố-Nhu cau CCTL 2016" xfId="5524"/>
    <cellStyle name="Formulas" xfId="5525"/>
    <cellStyle name="Ghi chú" xfId="5526"/>
    <cellStyle name="gia" xfId="5527"/>
    <cellStyle name="GIA-MOI" xfId="5528"/>
    <cellStyle name="Good 2" xfId="5529"/>
    <cellStyle name="Good 3" xfId="5530"/>
    <cellStyle name="Good 4" xfId="5531"/>
    <cellStyle name="Grey" xfId="5532"/>
    <cellStyle name="Group" xfId="5533"/>
    <cellStyle name="H" xfId="5534"/>
    <cellStyle name="H_Baocao" xfId="5535"/>
    <cellStyle name="H_D-A-VU" xfId="5536"/>
    <cellStyle name="H_D-A-VU_Baocao" xfId="5537"/>
    <cellStyle name="H_D-A-VU_KHAN DAI B MO RONG23-12" xfId="5538"/>
    <cellStyle name="H_D-A-VU_Khoai TT03 can Loc" xfId="5539"/>
    <cellStyle name="H_D-A-VU_NcongQ2" xfId="5540"/>
    <cellStyle name="H_D-A-VU_NcongQ2_Duong CMT8" xfId="5541"/>
    <cellStyle name="H_D-A-VU_NcongQ2_KHAN DAI B MO RONG23-12" xfId="5542"/>
    <cellStyle name="H_D-A-VU_Nha Lam viec chinh" xfId="5543"/>
    <cellStyle name="H_D-A-VU_NhancongQ4-04" xfId="5544"/>
    <cellStyle name="H_D-A-VU_NLV khoiPBan" xfId="5545"/>
    <cellStyle name="H_D-A-VU_SonLa" xfId="5546"/>
    <cellStyle name="H_D-A-VU_TBA 560kVA" xfId="5547"/>
    <cellStyle name="H_HSTHAU" xfId="5548"/>
    <cellStyle name="H_HSTHAU_Baocao" xfId="5549"/>
    <cellStyle name="H_HSTHAU_KHAN DAI B MO RONG23-12" xfId="5550"/>
    <cellStyle name="H_HSTHAU_Khoai TT03 can Loc" xfId="5551"/>
    <cellStyle name="H_HSTHAU_NcongQ2" xfId="5552"/>
    <cellStyle name="H_HSTHAU_NcongQ2_Duong CMT8" xfId="5553"/>
    <cellStyle name="H_HSTHAU_NcongQ2_KHAN DAI B MO RONG23-12" xfId="5554"/>
    <cellStyle name="H_HSTHAU_Nha Lam viec chinh" xfId="5555"/>
    <cellStyle name="H_HSTHAU_NhancongQ4-04" xfId="5556"/>
    <cellStyle name="H_HSTHAU_NLV khoiPBan" xfId="5557"/>
    <cellStyle name="H_HSTHAU_SonLa" xfId="5558"/>
    <cellStyle name="H_HSTHAU_TBA 560kVA" xfId="5559"/>
    <cellStyle name="H_KHAN DAI B MO RONG23-12" xfId="5560"/>
    <cellStyle name="H_Khoai TT03 can Loc" xfId="5561"/>
    <cellStyle name="H_NcongQ2" xfId="5562"/>
    <cellStyle name="H_NcongQ2_Duong CMT8" xfId="5563"/>
    <cellStyle name="H_NcongQ2_KHAN DAI B MO RONG23-12" xfId="5564"/>
    <cellStyle name="H_Nha Lam viec chinh" xfId="5565"/>
    <cellStyle name="H_NhancongQ4-04" xfId="5566"/>
    <cellStyle name="H_NLV khoiPBan" xfId="5567"/>
    <cellStyle name="H_PHU LUC CHIEU SANG(13.6.2013)" xfId="5568"/>
    <cellStyle name="H_Sheet1" xfId="5569"/>
    <cellStyle name="H_SonLa" xfId="5570"/>
    <cellStyle name="H_TBA 560kVA" xfId="5571"/>
    <cellStyle name="ha" xfId="5572"/>
    <cellStyle name="HAI" xfId="5573"/>
    <cellStyle name="HAI 2" xfId="5574"/>
    <cellStyle name="HAI 3" xfId="5575"/>
    <cellStyle name="HAI 4" xfId="5576"/>
    <cellStyle name="Head 1" xfId="5577"/>
    <cellStyle name="Head 1 2" xfId="5578"/>
    <cellStyle name="Head 1 3" xfId="5579"/>
    <cellStyle name="Head 1_Phụ lục trình thực hienj các chính sách" xfId="5580"/>
    <cellStyle name="HEADER" xfId="5581"/>
    <cellStyle name="Header1" xfId="5582"/>
    <cellStyle name="Header2" xfId="5583"/>
    <cellStyle name="Header2 2" xfId="5584"/>
    <cellStyle name="Heading 1 2" xfId="5585"/>
    <cellStyle name="Heading 1 2 2" xfId="5586"/>
    <cellStyle name="Heading 1 3" xfId="5587"/>
    <cellStyle name="Heading 1 4" xfId="5588"/>
    <cellStyle name="Heading 2 2" xfId="5589"/>
    <cellStyle name="Heading 2 2 2" xfId="5590"/>
    <cellStyle name="Heading 2 3" xfId="5591"/>
    <cellStyle name="Heading 2 4" xfId="5592"/>
    <cellStyle name="Heading 3 2" xfId="5593"/>
    <cellStyle name="Heading 3 3" xfId="5594"/>
    <cellStyle name="Heading 3 4" xfId="5595"/>
    <cellStyle name="Heading 4 2" xfId="5596"/>
    <cellStyle name="Heading 4 3" xfId="5597"/>
    <cellStyle name="Heading 4 4" xfId="5598"/>
    <cellStyle name="Heading1" xfId="5599"/>
    <cellStyle name="HEADING1 2" xfId="5600"/>
    <cellStyle name="HEADING1 3" xfId="5601"/>
    <cellStyle name="Heading1_Thành phố-Nhu cau CCTL 2016" xfId="5602"/>
    <cellStyle name="Heading2" xfId="5603"/>
    <cellStyle name="HEADING2 2" xfId="5604"/>
    <cellStyle name="HEADING2 3" xfId="5605"/>
    <cellStyle name="HEADING2 4" xfId="5606"/>
    <cellStyle name="HEADING2 5" xfId="5607"/>
    <cellStyle name="HEADING2 6" xfId="5608"/>
    <cellStyle name="HEADING2 7" xfId="5609"/>
    <cellStyle name="HEADING2_Bien ban" xfId="5610"/>
    <cellStyle name="HEADINGS" xfId="5611"/>
    <cellStyle name="HEADINGSTOP" xfId="5612"/>
    <cellStyle name="headoption" xfId="5613"/>
    <cellStyle name="headoption 2" xfId="5614"/>
    <cellStyle name="headoption 2 2" xfId="5615"/>
    <cellStyle name="headoption 3" xfId="5616"/>
    <cellStyle name="headoption 3 2" xfId="5617"/>
    <cellStyle name="headoption 4" xfId="5618"/>
    <cellStyle name="headoption_Thành phố-Nhu cau CCTL 2016" xfId="5619"/>
    <cellStyle name="HIDE" xfId="5620"/>
    <cellStyle name="Hoa-Scholl" xfId="5621"/>
    <cellStyle name="Hoa-Scholl 2" xfId="5622"/>
    <cellStyle name="huong" xfId="5623"/>
    <cellStyle name="HUY" xfId="5624"/>
    <cellStyle name="Hyperlink 2" xfId="5625"/>
    <cellStyle name="i phÝ kh¸c_B¶ng 2" xfId="5626"/>
    <cellStyle name="I.3" xfId="5627"/>
    <cellStyle name="I.3 2" xfId="5628"/>
    <cellStyle name="i·0" xfId="5629"/>
    <cellStyle name="i·0 2" xfId="5630"/>
    <cellStyle name="i·0 3" xfId="5631"/>
    <cellStyle name="i·0_Thành phố-Nhu cau CCTL 2016" xfId="5632"/>
    <cellStyle name="_x0001_í½?" xfId="5633"/>
    <cellStyle name="ï-¾È»ê_BiÓu TB" xfId="5634"/>
    <cellStyle name="_x0001_íå_x001b_ô " xfId="5635"/>
    <cellStyle name="_x0001_íå_x001b_ô_" xfId="5636"/>
    <cellStyle name="Input [yellow]" xfId="5637"/>
    <cellStyle name="Input [yellow] 2" xfId="5638"/>
    <cellStyle name="Input 2" xfId="5639"/>
    <cellStyle name="Input 2 2" xfId="5640"/>
    <cellStyle name="Input 3" xfId="5641"/>
    <cellStyle name="Input 3 2" xfId="5642"/>
    <cellStyle name="Input 4" xfId="5643"/>
    <cellStyle name="Input Cells" xfId="5644"/>
    <cellStyle name="ion" xfId="5645"/>
    <cellStyle name="k" xfId="5646"/>
    <cellStyle name="k 2" xfId="5647"/>
    <cellStyle name="k_TONG HOP KINH PHI" xfId="5648"/>
    <cellStyle name="k_TONG HOP KINH PHI_131114- Bieu giao du toan CTMTQG 2014 giao" xfId="5649"/>
    <cellStyle name="k_ÿÿÿÿÿ" xfId="5650"/>
    <cellStyle name="k_ÿÿÿÿÿ_1" xfId="5651"/>
    <cellStyle name="k_ÿÿÿÿÿ_131114- Bieu giao du toan CTMTQG 2014 giao" xfId="5652"/>
    <cellStyle name="k_ÿÿÿÿÿ_2" xfId="5653"/>
    <cellStyle name="k_ÿÿÿÿÿ_2_131114- Bieu giao du toan CTMTQG 2014 giao" xfId="5654"/>
    <cellStyle name="kh¸c_Bang Chi tieu" xfId="5655"/>
    <cellStyle name="khanh" xfId="5656"/>
    <cellStyle name="khanh 2" xfId="5657"/>
    <cellStyle name="khung" xfId="5658"/>
    <cellStyle name="Ki?m tra Ô" xfId="5659"/>
    <cellStyle name="Kiểm tra Ô" xfId="5660"/>
    <cellStyle name="Kien1" xfId="5661"/>
    <cellStyle name="Kiểu 1" xfId="5662"/>
    <cellStyle name="Kiểu 2" xfId="5663"/>
    <cellStyle name="Kiểu 3" xfId="5664"/>
    <cellStyle name="Kiểu 4" xfId="5665"/>
    <cellStyle name="KL" xfId="5666"/>
    <cellStyle name="KLBXUNG" xfId="5667"/>
    <cellStyle name="Ledger 17 x 11 in" xfId="5668"/>
    <cellStyle name="Ledger 17 x 11 in 2" xfId="5669"/>
    <cellStyle name="left" xfId="5670"/>
    <cellStyle name="Lien hypertexte" xfId="5671"/>
    <cellStyle name="Line" xfId="5672"/>
    <cellStyle name="linh" xfId="5673"/>
    <cellStyle name="Link Currency (0)" xfId="5674"/>
    <cellStyle name="Link Currency (0) 2" xfId="5675"/>
    <cellStyle name="Link Currency (0) 3" xfId="5676"/>
    <cellStyle name="Link Currency (0) 4" xfId="5677"/>
    <cellStyle name="Link Currency (0) 5" xfId="5678"/>
    <cellStyle name="Link Currency (0) 6" xfId="5679"/>
    <cellStyle name="Link Currency (0) 7" xfId="5680"/>
    <cellStyle name="Link Currency (0)_Bien ban" xfId="5681"/>
    <cellStyle name="Link Currency (2)" xfId="5682"/>
    <cellStyle name="Link Currency (2) 2" xfId="5683"/>
    <cellStyle name="Link Currency (2) 3" xfId="5684"/>
    <cellStyle name="Link Currency (2)_Thành phố-Nhu cau CCTL 2016" xfId="5685"/>
    <cellStyle name="Link Units (0)" xfId="5686"/>
    <cellStyle name="Link Units (0) 2" xfId="5687"/>
    <cellStyle name="Link Units (0) 3" xfId="5688"/>
    <cellStyle name="Link Units (0)_Thành phố-Nhu cau CCTL 2016" xfId="5689"/>
    <cellStyle name="Link Units (1)" xfId="5690"/>
    <cellStyle name="Link Units (1) 2" xfId="5691"/>
    <cellStyle name="Link Units (1) 3" xfId="5692"/>
    <cellStyle name="Link Units (1)_Thành phố-Nhu cau CCTL 2016" xfId="5693"/>
    <cellStyle name="Link Units (2)" xfId="5694"/>
    <cellStyle name="Link Units (2) 2" xfId="5695"/>
    <cellStyle name="Link Units (2) 3" xfId="5696"/>
    <cellStyle name="Link Units (2)_Thành phố-Nhu cau CCTL 2016" xfId="5697"/>
    <cellStyle name="Linked Cell 2" xfId="5698"/>
    <cellStyle name="Linked Cell 3" xfId="5699"/>
    <cellStyle name="Linked Cell 4" xfId="5700"/>
    <cellStyle name="Linked Cells" xfId="5701"/>
    <cellStyle name="Loai CBDT" xfId="5702"/>
    <cellStyle name="Loai CT" xfId="5703"/>
    <cellStyle name="Loai GD" xfId="5704"/>
    <cellStyle name="luc" xfId="5705"/>
    <cellStyle name="luc2" xfId="5706"/>
    <cellStyle name="Luong" xfId="5707"/>
    <cellStyle name="MACRO" xfId="5708"/>
    <cellStyle name="manhcuong" xfId="5709"/>
    <cellStyle name="MARK" xfId="5710"/>
    <cellStyle name="MAU" xfId="5711"/>
    <cellStyle name="Migliaia (0)_CALPREZZ" xfId="5712"/>
    <cellStyle name="Migliaia_ PESO ELETTR." xfId="5713"/>
    <cellStyle name="Millares [0]_10 AVERIAS MASIVAS + ANT" xfId="5714"/>
    <cellStyle name="Millares_Well Timing" xfId="5715"/>
    <cellStyle name="Milliers [0]_      " xfId="5716"/>
    <cellStyle name="Milliers_      " xfId="5717"/>
    <cellStyle name="Môc" xfId="5718"/>
    <cellStyle name="Môc 2" xfId="5719"/>
    <cellStyle name="Môc 2 2" xfId="5720"/>
    <cellStyle name="Môc 2 2 2" xfId="5721"/>
    <cellStyle name="Môc 2 3" xfId="5722"/>
    <cellStyle name="Môc 2 3 2" xfId="5723"/>
    <cellStyle name="Môc 2 4" xfId="5724"/>
    <cellStyle name="Môc 2 4 2" xfId="5725"/>
    <cellStyle name="Môc 2 5" xfId="5726"/>
    <cellStyle name="Môc 3" xfId="5727"/>
    <cellStyle name="Môc 3 2" xfId="5728"/>
    <cellStyle name="Môc 4" xfId="5729"/>
    <cellStyle name="Môc 4 2" xfId="5730"/>
    <cellStyle name="Môc 5" xfId="5731"/>
    <cellStyle name="Môc 5 2" xfId="5732"/>
    <cellStyle name="Môc 6" xfId="5733"/>
    <cellStyle name="Model" xfId="5734"/>
    <cellStyle name="Moeda [0]_aola" xfId="5735"/>
    <cellStyle name="Moeda_aola" xfId="5736"/>
    <cellStyle name="moi" xfId="5737"/>
    <cellStyle name="moi 2" xfId="5738"/>
    <cellStyle name="moi 3" xfId="5739"/>
    <cellStyle name="moi_Phụ lục trình thực hienj các chính sách" xfId="5740"/>
    <cellStyle name="Mon?aire [0]_!!!GO" xfId="5741"/>
    <cellStyle name="Mon?aire_!!!GO" xfId="5742"/>
    <cellStyle name="Moneda [0]_Well Timing" xfId="5743"/>
    <cellStyle name="Moneda_Well Timing" xfId="5744"/>
    <cellStyle name="Monétaire [0]_      " xfId="5745"/>
    <cellStyle name="Monétaire_      " xfId="5746"/>
    <cellStyle name="Mon騁aire [0]_AR1194" xfId="5747"/>
    <cellStyle name="Mon騁aire_AR1194" xfId="5748"/>
    <cellStyle name="n" xfId="5749"/>
    <cellStyle name="n1" xfId="5750"/>
    <cellStyle name="Neutral 2" xfId="5751"/>
    <cellStyle name="Neutral 3" xfId="5752"/>
    <cellStyle name="Neutral 4" xfId="5753"/>
    <cellStyle name="New" xfId="5754"/>
    <cellStyle name="New 2" xfId="5755"/>
    <cellStyle name="New Times Roman" xfId="5756"/>
    <cellStyle name="New Times Roman 2" xfId="5757"/>
    <cellStyle name="New_5. Du toan dien chieu sang" xfId="5758"/>
    <cellStyle name="nga" xfId="5759"/>
    <cellStyle name="nga 2" xfId="5760"/>
    <cellStyle name="Nh?n1" xfId="5761"/>
    <cellStyle name="Nh?n2" xfId="5762"/>
    <cellStyle name="Nh?n3" xfId="5763"/>
    <cellStyle name="Nh?n4" xfId="5764"/>
    <cellStyle name="Nh?n5" xfId="5765"/>
    <cellStyle name="Nh?n6" xfId="5766"/>
    <cellStyle name="Nhấn1" xfId="5767"/>
    <cellStyle name="Nhấn2" xfId="5768"/>
    <cellStyle name="Nhấn3" xfId="5769"/>
    <cellStyle name="Nhấn4" xfId="5770"/>
    <cellStyle name="Nhấn5" xfId="5771"/>
    <cellStyle name="Nhấn6" xfId="5772"/>
    <cellStyle name="No" xfId="5773"/>
    <cellStyle name="No 2" xfId="5774"/>
    <cellStyle name="no dec" xfId="5775"/>
    <cellStyle name="No_090213  Schedule for 2nd evaluation_Tuan B" xfId="5776"/>
    <cellStyle name="ÑONVÒ" xfId="5777"/>
    <cellStyle name="Normal" xfId="0" builtinId="0"/>
    <cellStyle name="Normal - ??1" xfId="5778"/>
    <cellStyle name="Normal - Style1" xfId="5779"/>
    <cellStyle name="Normal - Style1 2" xfId="5780"/>
    <cellStyle name="Normal - Style1 3" xfId="5781"/>
    <cellStyle name="Normal - Style1_Phụ lục trình thực hienj các chính sách" xfId="5782"/>
    <cellStyle name="Normal - 유형1" xfId="5783"/>
    <cellStyle name="Normal - 유형1 2" xfId="5784"/>
    <cellStyle name="Normal - 유형1 3" xfId="5785"/>
    <cellStyle name="Normal - 유형1_Thành phố-Nhu cau CCTL 2016" xfId="5786"/>
    <cellStyle name="Normal 10" xfId="4"/>
    <cellStyle name="Normal 10 2" xfId="5787"/>
    <cellStyle name="Normal 10 3" xfId="5788"/>
    <cellStyle name="Normal 11" xfId="5789"/>
    <cellStyle name="Normal 11 2" xfId="5790"/>
    <cellStyle name="Normal 11 3" xfId="5791"/>
    <cellStyle name="Normal 11 3 2" xfId="5792"/>
    <cellStyle name="Normal 11 4" xfId="5793"/>
    <cellStyle name="Normal 11_Dự thảo Biểu UBND huyện.1" xfId="5794"/>
    <cellStyle name="Normal 12" xfId="5795"/>
    <cellStyle name="Normal 12 2" xfId="5796"/>
    <cellStyle name="Normal 12 3" xfId="5797"/>
    <cellStyle name="Normal 12 4" xfId="5798"/>
    <cellStyle name="Normal 13" xfId="5799"/>
    <cellStyle name="Normal 13 2" xfId="5800"/>
    <cellStyle name="Normal 130" xfId="5801"/>
    <cellStyle name="Normal 14" xfId="1"/>
    <cellStyle name="Normal 14 2" xfId="5802"/>
    <cellStyle name="Normal 14 3" xfId="5803"/>
    <cellStyle name="Normal 15" xfId="5804"/>
    <cellStyle name="Normal 15 2" xfId="5805"/>
    <cellStyle name="Normal 16" xfId="5806"/>
    <cellStyle name="Normal 16 2" xfId="5807"/>
    <cellStyle name="Normal 17" xfId="5808"/>
    <cellStyle name="Normal 17 2" xfId="5809"/>
    <cellStyle name="Normal 18" xfId="5810"/>
    <cellStyle name="Normal 18 2" xfId="5811"/>
    <cellStyle name="Normal 19" xfId="5812"/>
    <cellStyle name="Normal 19 2" xfId="5813"/>
    <cellStyle name="Normal 19 3" xfId="5814"/>
    <cellStyle name="Normal 2" xfId="2"/>
    <cellStyle name="Normal 2 2" xfId="3"/>
    <cellStyle name="Normal 2 2 2" xfId="5815"/>
    <cellStyle name="Normal 2 2 3" xfId="5816"/>
    <cellStyle name="Normal 2 2 4" xfId="5817"/>
    <cellStyle name="Normal 2 2_20.Vinh Phuc" xfId="5818"/>
    <cellStyle name="Normal 2 3" xfId="5819"/>
    <cellStyle name="Normal 2 3 2" xfId="5820"/>
    <cellStyle name="Normal 2 3_CTMTQG 2015" xfId="5821"/>
    <cellStyle name="Normal 2 4" xfId="5822"/>
    <cellStyle name="Normal 2 4 2" xfId="5823"/>
    <cellStyle name="Normal 2 5" xfId="5824"/>
    <cellStyle name="Normal 2 6" xfId="5825"/>
    <cellStyle name="Normal 2 7" xfId="5826"/>
    <cellStyle name="Normal 2 8" xfId="5827"/>
    <cellStyle name="Normal 2_1- DT8a+DT8b-lam DT2014" xfId="5828"/>
    <cellStyle name="Normal 20" xfId="5829"/>
    <cellStyle name="Normal 20 2" xfId="5830"/>
    <cellStyle name="Normal 21" xfId="5831"/>
    <cellStyle name="Normal 21 2" xfId="5832"/>
    <cellStyle name="Normal 22" xfId="5833"/>
    <cellStyle name="Normal 22 2" xfId="5834"/>
    <cellStyle name="Normal 23" xfId="5835"/>
    <cellStyle name="Normal 23 2" xfId="5836"/>
    <cellStyle name="Normal 24" xfId="5837"/>
    <cellStyle name="Normal 24 2" xfId="5838"/>
    <cellStyle name="Normal 25" xfId="5839"/>
    <cellStyle name="Normal 25 2" xfId="5840"/>
    <cellStyle name="Normal 26" xfId="5841"/>
    <cellStyle name="Normal 26 2" xfId="5842"/>
    <cellStyle name="Normal 27" xfId="5843"/>
    <cellStyle name="Normal 27 2" xfId="5844"/>
    <cellStyle name="Normal 28" xfId="5845"/>
    <cellStyle name="Normal 28 2" xfId="5846"/>
    <cellStyle name="Normal 29" xfId="5847"/>
    <cellStyle name="Normal 29 2" xfId="5848"/>
    <cellStyle name="Normal 3" xfId="5"/>
    <cellStyle name="Normal 3 2" xfId="5849"/>
    <cellStyle name="Normal 3 2 2" xfId="5850"/>
    <cellStyle name="Normal 3 2 3" xfId="5851"/>
    <cellStyle name="Normal 3 2 4" xfId="5852"/>
    <cellStyle name="Normal 3 2_20.Vinh Phuc" xfId="5853"/>
    <cellStyle name="Normal 3 3" xfId="5854"/>
    <cellStyle name="Normal 3 4" xfId="5855"/>
    <cellStyle name="Normal 3 4 2" xfId="5856"/>
    <cellStyle name="Normal 3 5" xfId="5857"/>
    <cellStyle name="Normal 3 8" xfId="5858"/>
    <cellStyle name="Normal 3 9" xfId="5859"/>
    <cellStyle name="Normal 3_131114- Bieu giao du toan CTMTQG 2014 giao" xfId="5860"/>
    <cellStyle name="Normal 30" xfId="5861"/>
    <cellStyle name="Normal 30 2" xfId="5862"/>
    <cellStyle name="Normal 31" xfId="5863"/>
    <cellStyle name="Normal 31 2" xfId="5864"/>
    <cellStyle name="Normal 32" xfId="5865"/>
    <cellStyle name="Normal 32 2" xfId="5866"/>
    <cellStyle name="Normal 33" xfId="5867"/>
    <cellStyle name="Normal 33 2" xfId="5868"/>
    <cellStyle name="Normal 34" xfId="5869"/>
    <cellStyle name="Normal 34 2" xfId="5870"/>
    <cellStyle name="Normal 35" xfId="5871"/>
    <cellStyle name="Normal 35 2" xfId="5872"/>
    <cellStyle name="Normal 36" xfId="5873"/>
    <cellStyle name="Normal 36 2" xfId="5874"/>
    <cellStyle name="Normal 37" xfId="5875"/>
    <cellStyle name="Normal 37 2" xfId="5876"/>
    <cellStyle name="Normal 38" xfId="5877"/>
    <cellStyle name="Normal 38 2" xfId="5878"/>
    <cellStyle name="Normal 39" xfId="5879"/>
    <cellStyle name="Normal 4" xfId="5880"/>
    <cellStyle name="Normal 4 2" xfId="5881"/>
    <cellStyle name="Normal 4 2 2" xfId="5882"/>
    <cellStyle name="Normal 4 3" xfId="5883"/>
    <cellStyle name="Normal 4 3 2" xfId="5884"/>
    <cellStyle name="Normal 4 3_2. Cac chinh sach an sinh DT2012, XD DT2013 (Q.H)" xfId="5885"/>
    <cellStyle name="Normal 4 4" xfId="5886"/>
    <cellStyle name="Normal 4_130114 Tong hop DT 2013 - HDND thong qua" xfId="5887"/>
    <cellStyle name="Normal 40" xfId="5888"/>
    <cellStyle name="Normal 41" xfId="5889"/>
    <cellStyle name="Normal 42" xfId="5890"/>
    <cellStyle name="Normal 43" xfId="5891"/>
    <cellStyle name="Normal 44" xfId="5892"/>
    <cellStyle name="Normal 45" xfId="5893"/>
    <cellStyle name="Normal 46" xfId="5894"/>
    <cellStyle name="Normal 46 3" xfId="5895"/>
    <cellStyle name="Normal 47" xfId="5896"/>
    <cellStyle name="Normal 47 2" xfId="5897"/>
    <cellStyle name="Normal 48" xfId="5898"/>
    <cellStyle name="Normal 49" xfId="5899"/>
    <cellStyle name="Normal 5" xfId="5900"/>
    <cellStyle name="Normal 5 2" xfId="5901"/>
    <cellStyle name="Normal 5 2 2" xfId="5902"/>
    <cellStyle name="Normal 5 3" xfId="5903"/>
    <cellStyle name="Normal 5 4" xfId="5904"/>
    <cellStyle name="Normal 5_A141023- Bieu giao thu NSNN nam 2015 (638.600)" xfId="5905"/>
    <cellStyle name="Normal 50" xfId="5906"/>
    <cellStyle name="Normal 54" xfId="5907"/>
    <cellStyle name="Normal 6" xfId="5908"/>
    <cellStyle name="Normal 6 2" xfId="5909"/>
    <cellStyle name="Normal 6 2 2" xfId="5910"/>
    <cellStyle name="Normal 6 3" xfId="5911"/>
    <cellStyle name="Normal 6_131021 TDT VON DAU TU 2014 (CT MTQG) GUI TONG HOP" xfId="5912"/>
    <cellStyle name="Normal 7" xfId="5913"/>
    <cellStyle name="Normal 7 2" xfId="5914"/>
    <cellStyle name="Normal 7 3" xfId="5915"/>
    <cellStyle name="Normal 7_1. DU TOAN CHI 2014_KHOI QH-PX (duthao).9.10(hop LC)-sua" xfId="5916"/>
    <cellStyle name="Normal 8" xfId="5917"/>
    <cellStyle name="Normal 8 2" xfId="5918"/>
    <cellStyle name="Normal 8 3" xfId="5919"/>
    <cellStyle name="Normal 8_Thành phố-Nhu cau CCTL 2016" xfId="5920"/>
    <cellStyle name="Normal 9" xfId="5921"/>
    <cellStyle name="Normal 9 2" xfId="5922"/>
    <cellStyle name="Normal 9 2 2" xfId="5923"/>
    <cellStyle name="Normal 9 2_DT 2015 (chinh thuc)" xfId="5924"/>
    <cellStyle name="Normal 9 3" xfId="5925"/>
    <cellStyle name="Normal 9_BAO CAÁO TONG HOP NTM" xfId="5926"/>
    <cellStyle name="Normal 90" xfId="5927"/>
    <cellStyle name="Normal 93" xfId="5928"/>
    <cellStyle name="Normal⌒£_x000a__x0007__x000c__x000a_ဠ" xfId="5929"/>
    <cellStyle name="Normal1" xfId="5930"/>
    <cellStyle name="Normal1 2" xfId="5931"/>
    <cellStyle name="Normal8" xfId="5932"/>
    <cellStyle name="Normale_ PESO ELETTR." xfId="5933"/>
    <cellStyle name="Normalny_Cennik obowiazuje od 06-08-2001 r (1)" xfId="5934"/>
    <cellStyle name="Norm_x0005_SummaryInformation" xfId="5935"/>
    <cellStyle name="Note 2" xfId="5936"/>
    <cellStyle name="Note 2 2" xfId="5937"/>
    <cellStyle name="Note 2 3" xfId="5938"/>
    <cellStyle name="Note 3" xfId="5939"/>
    <cellStyle name="Note 4" xfId="5940"/>
    <cellStyle name="Note 5" xfId="5941"/>
    <cellStyle name="NWM" xfId="5942"/>
    <cellStyle name="Ô ????c n?i k?t" xfId="5943"/>
    <cellStyle name="Ô Được nối kết" xfId="5944"/>
    <cellStyle name="Ò_x000d_Normal_123569" xfId="5945"/>
    <cellStyle name="Œ…‹aO‚e [0.00]_Contract&amp;Report" xfId="5946"/>
    <cellStyle name="Œ…‹aO‚e_Contract&amp;Report" xfId="5947"/>
    <cellStyle name="Œ…‹æ_Ø‚è [0.00]_ÆÂ__" xfId="5948"/>
    <cellStyle name="Œ…‹æØ‚è [0.00]_        " xfId="5949"/>
    <cellStyle name="Œ…‹æØ‚è_        " xfId="5950"/>
    <cellStyle name="oft Excel]_x000a__x000a_Comment=open=/f ‚ðw’è‚·‚é‚ÆAƒ†[ƒU[’è‹`ŠÖ”‚ðŠÖ”“\‚è•t‚¯‚Ìˆê——‚É“o˜^‚·‚é‚±‚Æ‚ª‚Å‚«‚Ü‚·B_x000a__x000a_Maximized" xfId="5951"/>
    <cellStyle name="oft Excel]_x000a__x000a_Comment=open=/f ‚ðŽw’è‚·‚é‚ÆAƒ†[ƒU[’è‹`ŠÖ”‚ðŠÖ”“\‚è•t‚¯‚Ìˆê——‚É“o˜^‚·‚é‚±‚Æ‚ª‚Å‚«‚Ü‚·B_x000a__x000a_Maximized" xfId="5952"/>
    <cellStyle name="oft Excel]_x000a__x000a_Comment=The open=/f lines load custom functions into the Paste Function list._x000a__x000a_Maximized=2_x000a__x000a_Basics=1_x000a__x000a_A" xfId="5953"/>
    <cellStyle name="oft Excel]_x000a__x000a_Comment=The open=/f lines load custom functions into the Paste Function list._x000a__x000a_Maximized=3_x000a__x000a_Basics=1_x000a__x000a_A" xfId="5954"/>
    <cellStyle name="oft Excel]_x000d__x000a_Comment=open=/f ‚ðw’è‚·‚é‚ÆAƒ†[ƒU[’è‹`ŠÖ”‚ðŠÖ”“\‚è•t‚¯‚Ìˆê——‚É“o˜^‚·‚é‚±‚Æ‚ª‚Å‚«‚Ü‚·B_x000d__x000a_Maximized" xfId="5955"/>
    <cellStyle name="oft Excel]_x000d__x000a_Comment=open=/f ‚ðŽw’è‚·‚é‚ÆAƒ†[ƒU[’è‹`ŠÖ”‚ðŠÖ”“\‚è•t‚¯‚Ìˆê——‚É“o˜^‚·‚é‚±‚Æ‚ª‚Å‚«‚Ü‚·B_x000d__x000a_Maximized" xfId="5956"/>
    <cellStyle name="oft Excel]_x000d__x000a_Comment=The open=/f lines load custom functions into the Paste Function list._x000d__x000a_Maximized=2_x000d__x000a_Basics=1_x000d__x000a_A" xfId="5957"/>
    <cellStyle name="oft Excel]_x000d__x000a_Comment=The open=/f lines load custom functions into the Paste Function list._x000d__x000a_Maximized=3_x000d__x000a_Basics=1_x000d__x000a_A" xfId="5958"/>
    <cellStyle name="oft Excel]_x000d__x000a_Comment=The open=/f lines load custom functions into the Paste Function list._x000d__x000a_Maximized=3_x000d__x000a_Basics=1_x000d__x000a_A 2" xfId="5959"/>
    <cellStyle name="omma [0]_Mktg Prog" xfId="5960"/>
    <cellStyle name="ormal_Sheet1_1" xfId="5961"/>
    <cellStyle name="Output 2" xfId="5962"/>
    <cellStyle name="Output 2 2" xfId="5963"/>
    <cellStyle name="Output 3" xfId="5964"/>
    <cellStyle name="Output 4" xfId="5965"/>
    <cellStyle name="p" xfId="5966"/>
    <cellStyle name="p 2" xfId="5967"/>
    <cellStyle name="paint" xfId="5968"/>
    <cellStyle name="Pattern" xfId="5969"/>
    <cellStyle name="Pattern 2" xfId="5970"/>
    <cellStyle name="Pattern 3" xfId="5971"/>
    <cellStyle name="Pattern_Thành phố-Nhu cau CCTL 2016" xfId="5972"/>
    <cellStyle name="per.style" xfId="5973"/>
    <cellStyle name="per.style 2" xfId="5974"/>
    <cellStyle name="Percent [0]" xfId="5975"/>
    <cellStyle name="Percent [0] 2" xfId="5976"/>
    <cellStyle name="Percent [0] 3" xfId="5977"/>
    <cellStyle name="Percent [0]_Thành phố-Nhu cau CCTL 2016" xfId="5978"/>
    <cellStyle name="Percent [00]" xfId="5979"/>
    <cellStyle name="Percent [00] 2" xfId="5980"/>
    <cellStyle name="Percent [00] 3" xfId="5981"/>
    <cellStyle name="Percent [00]_Thành phố-Nhu cau CCTL 2016" xfId="5982"/>
    <cellStyle name="Percent [2]" xfId="5983"/>
    <cellStyle name="Percent [2] 2" xfId="5984"/>
    <cellStyle name="Percent 10" xfId="5985"/>
    <cellStyle name="Percent 2" xfId="5986"/>
    <cellStyle name="Percent 2 2" xfId="5987"/>
    <cellStyle name="Percent 2 3" xfId="5988"/>
    <cellStyle name="Percent 2 4" xfId="5989"/>
    <cellStyle name="Percent 2_Bieu kem de cuong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5" xfId="5997"/>
    <cellStyle name="Percent 6" xfId="5998"/>
    <cellStyle name="Percent 6 2" xfId="5999"/>
    <cellStyle name="PERCENTAGE" xfId="6000"/>
    <cellStyle name="PERCENTAGE 2" xfId="6001"/>
    <cellStyle name="Phong" xfId="6002"/>
    <cellStyle name="PrePop Currency (0)" xfId="6003"/>
    <cellStyle name="PrePop Currency (0) 2" xfId="6004"/>
    <cellStyle name="PrePop Currency (0) 3" xfId="6005"/>
    <cellStyle name="PrePop Currency (0) 4" xfId="6006"/>
    <cellStyle name="PrePop Currency (0) 5" xfId="6007"/>
    <cellStyle name="PrePop Currency (0) 6" xfId="6008"/>
    <cellStyle name="PrePop Currency (0) 7" xfId="6009"/>
    <cellStyle name="PrePop Currency (0)_Bien ban" xfId="6010"/>
    <cellStyle name="PrePop Currency (2)" xfId="6011"/>
    <cellStyle name="PrePop Currency (2) 2" xfId="6012"/>
    <cellStyle name="PrePop Currency (2) 3" xfId="6013"/>
    <cellStyle name="PrePop Currency (2)_Thành phố-Nhu cau CCTL 2016" xfId="6014"/>
    <cellStyle name="PrePop Units (0)" xfId="6015"/>
    <cellStyle name="PrePop Units (0) 2" xfId="6016"/>
    <cellStyle name="PrePop Units (0) 3" xfId="6017"/>
    <cellStyle name="PrePop Units (0)_Thành phố-Nhu cau CCTL 2016" xfId="6018"/>
    <cellStyle name="PrePop Units (1)" xfId="6019"/>
    <cellStyle name="PrePop Units (1) 2" xfId="6020"/>
    <cellStyle name="PrePop Units (1) 3" xfId="6021"/>
    <cellStyle name="PrePop Units (1)_Thành phố-Nhu cau CCTL 2016" xfId="6022"/>
    <cellStyle name="PrePop Units (2)" xfId="6023"/>
    <cellStyle name="PrePop Units (2) 2" xfId="6024"/>
    <cellStyle name="PrePop Units (2) 3" xfId="6025"/>
    <cellStyle name="PrePop Units (2)_Thành phố-Nhu cau CCTL 2016" xfId="6026"/>
    <cellStyle name="price" xfId="6027"/>
    <cellStyle name="pricing" xfId="6028"/>
    <cellStyle name="pricing 2" xfId="6029"/>
    <cellStyle name="pricing 3" xfId="6030"/>
    <cellStyle name="pricing_Thành phố-Nhu cau CCTL 2016" xfId="6031"/>
    <cellStyle name="PSChar" xfId="6032"/>
    <cellStyle name="PSChar 2" xfId="6033"/>
    <cellStyle name="PSHeading" xfId="6034"/>
    <cellStyle name="QG" xfId="6035"/>
    <cellStyle name="QG 2" xfId="6036"/>
    <cellStyle name="QUANG" xfId="6037"/>
    <cellStyle name="QUANG 2" xfId="6038"/>
    <cellStyle name="Quantity" xfId="6039"/>
    <cellStyle name="Quantity 2" xfId="6040"/>
    <cellStyle name="Quantity_Bieu bang TLP 2016 huyện Lộc Hà 2" xfId="6041"/>
    <cellStyle name="regstoresfromspecstores" xfId="6042"/>
    <cellStyle name="revised" xfId="6043"/>
    <cellStyle name="RevList" xfId="6044"/>
    <cellStyle name="rlink_tiªn l­în_x001b_Hyperlink_TONG HOP KINH PHI" xfId="6045"/>
    <cellStyle name="rmal_ADAdot" xfId="6046"/>
    <cellStyle name="s" xfId="6047"/>
    <cellStyle name="S—_x0008_" xfId="6048"/>
    <cellStyle name="s 10" xfId="6049"/>
    <cellStyle name="s 2" xfId="6050"/>
    <cellStyle name="S—_x0008_ 2" xfId="6051"/>
    <cellStyle name="s 2 2" xfId="6052"/>
    <cellStyle name="s 2 3" xfId="6053"/>
    <cellStyle name="s 2 4" xfId="6054"/>
    <cellStyle name="s 2 5" xfId="6055"/>
    <cellStyle name="s 3" xfId="6056"/>
    <cellStyle name="S—_x0008_ 3" xfId="6057"/>
    <cellStyle name="s 3 2" xfId="6058"/>
    <cellStyle name="s 3 3" xfId="6059"/>
    <cellStyle name="s 3 4" xfId="6060"/>
    <cellStyle name="s 3 5" xfId="6061"/>
    <cellStyle name="s 4" xfId="6062"/>
    <cellStyle name="s 4 2" xfId="6063"/>
    <cellStyle name="s 5" xfId="6064"/>
    <cellStyle name="s 5 2" xfId="6065"/>
    <cellStyle name="s 6" xfId="6066"/>
    <cellStyle name="s 6 2" xfId="6067"/>
    <cellStyle name="s 7" xfId="6068"/>
    <cellStyle name="s 8" xfId="6069"/>
    <cellStyle name="s 9" xfId="6070"/>
    <cellStyle name="s]_x000a__x000a_spooler=yes_x000a__x000a_load=_x000a__x000a_Beep=yes_x000a__x000a_NullPort=None_x000a__x000a_BorderWidth=3_x000a__x000a_CursorBlinkRate=1200_x000a__x000a_DoubleClickSpeed=452_x000a__x000a_Programs=co" xfId="6071"/>
    <cellStyle name="s]_x000d__x000a_spooler=yes_x000d__x000a_load=_x000d__x000a_Beep=yes_x000d__x000a_NullPort=None_x000d__x000a_BorderWidth=3_x000d__x000a_CursorBlinkRate=1200_x000d__x000a_DoubleClickSpeed=452_x000d__x000a_Programs=co" xfId="6072"/>
    <cellStyle name="s]_x000d__x000a_spooler=yes_x000d__x000a_load=_x000d__x000a_Beep=yes_x000d__x000a_NullPort=None_x000d__x000a_BorderWidth=3_x000d__x000a_CursorBlinkRate=1200_x000d__x000a_DoubleClickSpeed=452_x000d__x000a_Programs=co 2" xfId="6073"/>
    <cellStyle name="S—_x0008__160505 BIEU CHI NSDP TREN DAU DAN (BAO GÔM BSCMT)" xfId="6074"/>
    <cellStyle name="s_Gửi Tr.phong DT136 2016" xfId="6075"/>
    <cellStyle name="S—_x0008__Gửi Tr.phong DT136 2016" xfId="6076"/>
    <cellStyle name="s1" xfId="6077"/>
    <cellStyle name="s1 2" xfId="6078"/>
    <cellStyle name="s1 2 2" xfId="6079"/>
    <cellStyle name="s1 3" xfId="6080"/>
    <cellStyle name="s1 3 2" xfId="6081"/>
    <cellStyle name="s1 4" xfId="6082"/>
    <cellStyle name="s1 4 2" xfId="6083"/>
    <cellStyle name="s1 5" xfId="6084"/>
    <cellStyle name="SAPBEXaggData" xfId="6085"/>
    <cellStyle name="SAPBEXaggDataEmph" xfId="6086"/>
    <cellStyle name="SAPBEXaggItem" xfId="6087"/>
    <cellStyle name="SAPBEXchaText" xfId="6088"/>
    <cellStyle name="SAPBEXexcBad7" xfId="6089"/>
    <cellStyle name="SAPBEXexcBad8" xfId="6090"/>
    <cellStyle name="SAPBEXexcBad9" xfId="6091"/>
    <cellStyle name="SAPBEXexcCritical4" xfId="6092"/>
    <cellStyle name="SAPBEXexcCritical5" xfId="6093"/>
    <cellStyle name="SAPBEXexcCritical6" xfId="6094"/>
    <cellStyle name="SAPBEXexcGood1" xfId="6095"/>
    <cellStyle name="SAPBEXexcGood2" xfId="6096"/>
    <cellStyle name="SAPBEXexcGood3" xfId="6097"/>
    <cellStyle name="SAPBEXfilterDrill" xfId="6098"/>
    <cellStyle name="SAPBEXfilterItem" xfId="6099"/>
    <cellStyle name="SAPBEXfilterText" xfId="6100"/>
    <cellStyle name="SAPBEXformats" xfId="6101"/>
    <cellStyle name="SAPBEXheaderItem" xfId="6102"/>
    <cellStyle name="SAPBEXheaderItem 2" xfId="6103"/>
    <cellStyle name="SAPBEXheaderText" xfId="6104"/>
    <cellStyle name="SAPBEXheaderText 2" xfId="6105"/>
    <cellStyle name="SAPBEXresData" xfId="6106"/>
    <cellStyle name="SAPBEXresDataEmph" xfId="6107"/>
    <cellStyle name="SAPBEXresItem" xfId="6108"/>
    <cellStyle name="SAPBEXstdData" xfId="6109"/>
    <cellStyle name="SAPBEXstdDataEmph" xfId="6110"/>
    <cellStyle name="SAPBEXstdItem" xfId="6111"/>
    <cellStyle name="SAPBEXtitle" xfId="6112"/>
    <cellStyle name="SAPBEXundefined" xfId="6113"/>
    <cellStyle name="_x0001_sç?" xfId="6114"/>
    <cellStyle name="section" xfId="6115"/>
    <cellStyle name="Separador de milhares [0]_Person" xfId="6116"/>
    <cellStyle name="Separador de milhares_Person" xfId="6117"/>
    <cellStyle name="serJet 1200 Series PCL 6" xfId="6118"/>
    <cellStyle name="SHADEDSTORES" xfId="6119"/>
    <cellStyle name="Siêu nối kết_BANG SO LIEU TONG HOP CAC HO DAN" xfId="6120"/>
    <cellStyle name="so" xfId="6121"/>
    <cellStyle name="SO%" xfId="6122"/>
    <cellStyle name="songuyen" xfId="6123"/>
    <cellStyle name="specstores" xfId="6124"/>
    <cellStyle name="Standard" xfId="6125"/>
    <cellStyle name="STT" xfId="6126"/>
    <cellStyle name="STTDG" xfId="6127"/>
    <cellStyle name="style" xfId="6128"/>
    <cellStyle name="Style 1" xfId="6129"/>
    <cellStyle name="Style 1 2" xfId="6130"/>
    <cellStyle name="Style 1 3" xfId="6131"/>
    <cellStyle name="Style 1_HEAD ORDER FOR MARCH- CONFIRMED&amp;Calculation" xfId="6132"/>
    <cellStyle name="Style 10" xfId="6133"/>
    <cellStyle name="Style 100" xfId="6134"/>
    <cellStyle name="Style 101" xfId="6135"/>
    <cellStyle name="Style 102" xfId="6136"/>
    <cellStyle name="Style 103" xfId="6137"/>
    <cellStyle name="Style 104" xfId="6138"/>
    <cellStyle name="Style 105" xfId="6139"/>
    <cellStyle name="Style 106" xfId="6140"/>
    <cellStyle name="Style 107" xfId="6141"/>
    <cellStyle name="Style 108" xfId="6142"/>
    <cellStyle name="Style 109" xfId="6143"/>
    <cellStyle name="Style 11" xfId="6144"/>
    <cellStyle name="Style 110" xfId="6145"/>
    <cellStyle name="Style 111" xfId="6146"/>
    <cellStyle name="Style 112" xfId="6147"/>
    <cellStyle name="Style 113" xfId="6148"/>
    <cellStyle name="Style 114" xfId="6149"/>
    <cellStyle name="Style 115" xfId="6150"/>
    <cellStyle name="Style 116" xfId="6151"/>
    <cellStyle name="Style 117" xfId="6152"/>
    <cellStyle name="Style 118" xfId="6153"/>
    <cellStyle name="Style 119" xfId="6154"/>
    <cellStyle name="Style 12" xfId="6155"/>
    <cellStyle name="Style 120" xfId="6156"/>
    <cellStyle name="Style 121" xfId="6157"/>
    <cellStyle name="Style 122" xfId="6158"/>
    <cellStyle name="Style 123" xfId="6159"/>
    <cellStyle name="Style 124" xfId="6160"/>
    <cellStyle name="Style 125" xfId="6161"/>
    <cellStyle name="Style 126" xfId="6162"/>
    <cellStyle name="Style 127" xfId="6163"/>
    <cellStyle name="Style 128" xfId="6164"/>
    <cellStyle name="Style 129" xfId="6165"/>
    <cellStyle name="Style 13" xfId="6166"/>
    <cellStyle name="Style 130" xfId="6167"/>
    <cellStyle name="Style 131" xfId="6168"/>
    <cellStyle name="Style 132" xfId="6169"/>
    <cellStyle name="Style 133" xfId="6170"/>
    <cellStyle name="Style 134" xfId="6171"/>
    <cellStyle name="Style 135" xfId="6172"/>
    <cellStyle name="Style 136" xfId="6173"/>
    <cellStyle name="Style 137" xfId="6174"/>
    <cellStyle name="Style 138" xfId="6175"/>
    <cellStyle name="Style 139" xfId="6176"/>
    <cellStyle name="Style 14" xfId="6177"/>
    <cellStyle name="Style 140" xfId="6178"/>
    <cellStyle name="Style 141" xfId="6179"/>
    <cellStyle name="Style 142" xfId="6180"/>
    <cellStyle name="Style 143" xfId="6181"/>
    <cellStyle name="Style 144" xfId="6182"/>
    <cellStyle name="Style 145" xfId="6183"/>
    <cellStyle name="Style 146" xfId="6184"/>
    <cellStyle name="Style 147" xfId="6185"/>
    <cellStyle name="Style 148" xfId="6186"/>
    <cellStyle name="Style 149" xfId="6187"/>
    <cellStyle name="Style 15" xfId="6188"/>
    <cellStyle name="Style 150" xfId="6189"/>
    <cellStyle name="Style 151" xfId="6190"/>
    <cellStyle name="Style 152" xfId="6191"/>
    <cellStyle name="Style 153" xfId="6192"/>
    <cellStyle name="Style 154" xfId="6193"/>
    <cellStyle name="Style 155" xfId="6194"/>
    <cellStyle name="Style 156" xfId="6195"/>
    <cellStyle name="Style 157" xfId="6196"/>
    <cellStyle name="Style 158" xfId="6197"/>
    <cellStyle name="Style 159" xfId="6198"/>
    <cellStyle name="Style 16" xfId="6199"/>
    <cellStyle name="Style 160" xfId="6200"/>
    <cellStyle name="Style 161" xfId="6201"/>
    <cellStyle name="Style 162" xfId="6202"/>
    <cellStyle name="Style 163" xfId="6203"/>
    <cellStyle name="Style 164" xfId="6204"/>
    <cellStyle name="Style 165" xfId="6205"/>
    <cellStyle name="Style 166" xfId="6206"/>
    <cellStyle name="Style 167" xfId="6207"/>
    <cellStyle name="Style 168" xfId="6208"/>
    <cellStyle name="Style 169" xfId="6209"/>
    <cellStyle name="Style 17" xfId="6210"/>
    <cellStyle name="Style 170" xfId="6211"/>
    <cellStyle name="Style 171" xfId="6212"/>
    <cellStyle name="Style 172" xfId="6213"/>
    <cellStyle name="Style 173" xfId="6214"/>
    <cellStyle name="Style 174" xfId="6215"/>
    <cellStyle name="Style 175" xfId="6216"/>
    <cellStyle name="Style 176" xfId="6217"/>
    <cellStyle name="Style 177" xfId="6218"/>
    <cellStyle name="Style 178" xfId="6219"/>
    <cellStyle name="Style 179" xfId="6220"/>
    <cellStyle name="Style 18" xfId="6221"/>
    <cellStyle name="Style 18 2" xfId="6222"/>
    <cellStyle name="Style 180" xfId="6223"/>
    <cellStyle name="Style 181" xfId="6224"/>
    <cellStyle name="Style 182" xfId="6225"/>
    <cellStyle name="Style 183" xfId="6226"/>
    <cellStyle name="Style 184" xfId="6227"/>
    <cellStyle name="Style 185" xfId="6228"/>
    <cellStyle name="Style 186" xfId="6229"/>
    <cellStyle name="Style 187" xfId="6230"/>
    <cellStyle name="Style 188" xfId="6231"/>
    <cellStyle name="Style 189" xfId="6232"/>
    <cellStyle name="Style 19" xfId="6233"/>
    <cellStyle name="Style 19 2" xfId="6234"/>
    <cellStyle name="Style 190" xfId="6235"/>
    <cellStyle name="Style 191" xfId="6236"/>
    <cellStyle name="Style 192" xfId="6237"/>
    <cellStyle name="Style 193" xfId="6238"/>
    <cellStyle name="Style 194" xfId="6239"/>
    <cellStyle name="Style 195" xfId="6240"/>
    <cellStyle name="Style 196" xfId="6241"/>
    <cellStyle name="Style 197" xfId="6242"/>
    <cellStyle name="Style 198" xfId="6243"/>
    <cellStyle name="Style 199" xfId="6244"/>
    <cellStyle name="Style 2" xfId="6245"/>
    <cellStyle name="Style 2 2" xfId="6246"/>
    <cellStyle name="Style 2 3" xfId="6247"/>
    <cellStyle name="Style 2_Thành phố-Nhu cau CCTL 2016" xfId="6248"/>
    <cellStyle name="Style 20" xfId="6249"/>
    <cellStyle name="Style 200" xfId="6250"/>
    <cellStyle name="Style 201" xfId="6251"/>
    <cellStyle name="Style 202" xfId="6252"/>
    <cellStyle name="Style 203" xfId="6253"/>
    <cellStyle name="Style 204" xfId="6254"/>
    <cellStyle name="Style 205" xfId="6255"/>
    <cellStyle name="Style 206" xfId="6256"/>
    <cellStyle name="Style 207" xfId="6257"/>
    <cellStyle name="Style 208" xfId="6258"/>
    <cellStyle name="Style 209" xfId="6259"/>
    <cellStyle name="Style 21" xfId="6260"/>
    <cellStyle name="Style 210" xfId="6261"/>
    <cellStyle name="Style 211" xfId="6262"/>
    <cellStyle name="Style 22" xfId="6263"/>
    <cellStyle name="Style 23" xfId="6264"/>
    <cellStyle name="Style 23 2" xfId="6265"/>
    <cellStyle name="Style 24" xfId="6266"/>
    <cellStyle name="Style 24 2" xfId="6267"/>
    <cellStyle name="Style 25" xfId="6268"/>
    <cellStyle name="Style 26" xfId="6269"/>
    <cellStyle name="Style 27" xfId="6270"/>
    <cellStyle name="Style 28" xfId="6271"/>
    <cellStyle name="Style 29" xfId="6272"/>
    <cellStyle name="Style 3" xfId="6273"/>
    <cellStyle name="Style 3 2" xfId="6274"/>
    <cellStyle name="Style 3 3" xfId="6275"/>
    <cellStyle name="Style 3_ra soat phan cap 1 (cuoi in ra)" xfId="6276"/>
    <cellStyle name="Style 30" xfId="6277"/>
    <cellStyle name="Style 30 2" xfId="6278"/>
    <cellStyle name="Style 31" xfId="6279"/>
    <cellStyle name="Style 31 2" xfId="6280"/>
    <cellStyle name="Style 32" xfId="6281"/>
    <cellStyle name="Style 33" xfId="6282"/>
    <cellStyle name="Style 34" xfId="6283"/>
    <cellStyle name="Style 35" xfId="6284"/>
    <cellStyle name="Style 35 2" xfId="6285"/>
    <cellStyle name="Style 36" xfId="6286"/>
    <cellStyle name="Style 37" xfId="6287"/>
    <cellStyle name="Style 38" xfId="6288"/>
    <cellStyle name="Style 39" xfId="6289"/>
    <cellStyle name="Style 4" xfId="6290"/>
    <cellStyle name="Style 4 2" xfId="6291"/>
    <cellStyle name="Style 4 3" xfId="6292"/>
    <cellStyle name="Style 4_Thành phố-Nhu cau CCTL 2016" xfId="6293"/>
    <cellStyle name="Style 40" xfId="6294"/>
    <cellStyle name="Style 41" xfId="6295"/>
    <cellStyle name="Style 42" xfId="6296"/>
    <cellStyle name="Style 43" xfId="6297"/>
    <cellStyle name="Style 44" xfId="6298"/>
    <cellStyle name="Style 45" xfId="6299"/>
    <cellStyle name="Style 46" xfId="6300"/>
    <cellStyle name="Style 47" xfId="6301"/>
    <cellStyle name="Style 48" xfId="6302"/>
    <cellStyle name="Style 49" xfId="6303"/>
    <cellStyle name="Style 5" xfId="6304"/>
    <cellStyle name="Style 50" xfId="6305"/>
    <cellStyle name="Style 51" xfId="6306"/>
    <cellStyle name="Style 52" xfId="6307"/>
    <cellStyle name="Style 53" xfId="6308"/>
    <cellStyle name="Style 54" xfId="6309"/>
    <cellStyle name="Style 55" xfId="6310"/>
    <cellStyle name="Style 56" xfId="6311"/>
    <cellStyle name="Style 57" xfId="6312"/>
    <cellStyle name="Style 58" xfId="6313"/>
    <cellStyle name="Style 59" xfId="6314"/>
    <cellStyle name="Style 6" xfId="6315"/>
    <cellStyle name="Style 60" xfId="6316"/>
    <cellStyle name="Style 61" xfId="6317"/>
    <cellStyle name="Style 62" xfId="6318"/>
    <cellStyle name="Style 63" xfId="6319"/>
    <cellStyle name="Style 64" xfId="6320"/>
    <cellStyle name="Style 65" xfId="6321"/>
    <cellStyle name="Style 66" xfId="6322"/>
    <cellStyle name="Style 67" xfId="6323"/>
    <cellStyle name="Style 68" xfId="6324"/>
    <cellStyle name="Style 69" xfId="6325"/>
    <cellStyle name="Style 7" xfId="6326"/>
    <cellStyle name="Style 7 2" xfId="6327"/>
    <cellStyle name="Style 70" xfId="6328"/>
    <cellStyle name="Style 71" xfId="6329"/>
    <cellStyle name="Style 72" xfId="6330"/>
    <cellStyle name="Style 73" xfId="6331"/>
    <cellStyle name="Style 74" xfId="6332"/>
    <cellStyle name="Style 75" xfId="6333"/>
    <cellStyle name="Style 76" xfId="6334"/>
    <cellStyle name="Style 77" xfId="6335"/>
    <cellStyle name="Style 78" xfId="6336"/>
    <cellStyle name="Style 79" xfId="6337"/>
    <cellStyle name="Style 8" xfId="6338"/>
    <cellStyle name="Style 8 2" xfId="6339"/>
    <cellStyle name="Style 80" xfId="6340"/>
    <cellStyle name="Style 81" xfId="6341"/>
    <cellStyle name="Style 82" xfId="6342"/>
    <cellStyle name="Style 83" xfId="6343"/>
    <cellStyle name="Style 84" xfId="6344"/>
    <cellStyle name="Style 85" xfId="6345"/>
    <cellStyle name="Style 86" xfId="6346"/>
    <cellStyle name="Style 87" xfId="6347"/>
    <cellStyle name="Style 88" xfId="6348"/>
    <cellStyle name="Style 89" xfId="6349"/>
    <cellStyle name="Style 9" xfId="6350"/>
    <cellStyle name="Style 90" xfId="6351"/>
    <cellStyle name="Style 91" xfId="6352"/>
    <cellStyle name="Style 92" xfId="6353"/>
    <cellStyle name="Style 93" xfId="6354"/>
    <cellStyle name="Style 94" xfId="6355"/>
    <cellStyle name="Style 95" xfId="6356"/>
    <cellStyle name="Style 96" xfId="6357"/>
    <cellStyle name="Style 97" xfId="6358"/>
    <cellStyle name="Style 98" xfId="6359"/>
    <cellStyle name="Style 99" xfId="6360"/>
    <cellStyle name="Style Date" xfId="6361"/>
    <cellStyle name="style_1" xfId="6362"/>
    <cellStyle name="Style1" xfId="6363"/>
    <cellStyle name="Style2" xfId="6364"/>
    <cellStyle name="Style3" xfId="6365"/>
    <cellStyle name="Style4" xfId="6366"/>
    <cellStyle name="Style5" xfId="6367"/>
    <cellStyle name="Style6" xfId="6368"/>
    <cellStyle name="Style7" xfId="6369"/>
    <cellStyle name="subhead" xfId="6370"/>
    <cellStyle name="Subtotal" xfId="6371"/>
    <cellStyle name="symbol" xfId="6372"/>
    <cellStyle name="T" xfId="6373"/>
    <cellStyle name="T 2" xfId="6374"/>
    <cellStyle name="T?ng" xfId="6375"/>
    <cellStyle name="T?t" xfId="6376"/>
    <cellStyle name="T_ M 15" xfId="6377"/>
    <cellStyle name="T_ M 15_M 20" xfId="6378"/>
    <cellStyle name="T_ M 15_M 20 2" xfId="6379"/>
    <cellStyle name="T_ M 15_M 6" xfId="6380"/>
    <cellStyle name="T_ M 15_M 6 2" xfId="6381"/>
    <cellStyle name="T_ M 15_M 7" xfId="6382"/>
    <cellStyle name="T_ M 15_M 7 2" xfId="6383"/>
    <cellStyle name="T_ M 15_M TH" xfId="6384"/>
    <cellStyle name="T_ M 15_M TH 2" xfId="6385"/>
    <cellStyle name="T_ M 15_T-Bao cao chi 6 thang" xfId="6386"/>
    <cellStyle name="T_ M 15_T-Bao cao chi 6 thang 2" xfId="6387"/>
    <cellStyle name="T_01-2005" xfId="6388"/>
    <cellStyle name="T_0D5B6000" xfId="6389"/>
    <cellStyle name="T_0D5B6000 2" xfId="6390"/>
    <cellStyle name="T_0D5B6000_TONG HOP QUYET TOAN THANH PHO 2013" xfId="6391"/>
    <cellStyle name="T_1. BoQ 1 to 17_DS" xfId="6392"/>
    <cellStyle name="T_1. BoQ 1 to 33_AnDuong" xfId="6393"/>
    <cellStyle name="T_1. BoQ 1 to 34_AnDuong" xfId="6394"/>
    <cellStyle name="T_1. BoQ 1 to 38_NguLao_23 Sep 09" xfId="6395"/>
    <cellStyle name="T_1. BoQ 1 to 38_NguLao_Final" xfId="6396"/>
    <cellStyle name="T_1. BoQ 1 to 42_DS" xfId="6397"/>
    <cellStyle name="T_1. BoQ 1 to 42_KimSon" xfId="6398"/>
    <cellStyle name="T_1. BoQ 1 to 42_NguLao" xfId="6399"/>
    <cellStyle name="T_1. DuToan_AnDuong_Eng_23 Sep 09" xfId="6400"/>
    <cellStyle name="T_1.Tong hop mot so noi dung can doi DT2010" xfId="6401"/>
    <cellStyle name="T_1.Tong hop mot so noi dung can doi DT2010 2" xfId="6402"/>
    <cellStyle name="T_1.Tong hop mot so noi dung can doi DT2010 2 2" xfId="6403"/>
    <cellStyle name="T_1.Tong hop mot so noi dung can doi DT2010 2 2_Thành phố-Nhu cau CCTL 2016" xfId="6404"/>
    <cellStyle name="T_1.Tong hop mot so noi dung can doi DT2010 2_1. DU TOAN CHI 2014_KHOI QH-PX (duthao).10.10" xfId="6405"/>
    <cellStyle name="T_1.Tong hop mot so noi dung can doi DT2010 2_1. DU TOAN CHI 2014_KHOI QH-PX (duthao).10.10_Thành phố-Nhu cau CCTL 2016" xfId="6406"/>
    <cellStyle name="T_1.Tong hop mot so noi dung can doi DT2010 2_1. DU TOAN CHI 2014_KHOI QH-PX (duthao).9.10(hop LC)-sua" xfId="6407"/>
    <cellStyle name="T_1.Tong hop mot so noi dung can doi DT2010 2_1. DU TOAN CHI 2014_KHOI QH-PX (duthao).9.10(hop LC)-sua_Thành phố-Nhu cau CCTL 2016" xfId="6408"/>
    <cellStyle name="T_1.Tong hop mot so noi dung can doi DT2010 2_2. Cac chinh sach an sinh DT2012, XD DT2013 (Q.H)" xfId="6409"/>
    <cellStyle name="T_1.Tong hop mot so noi dung can doi DT2010 2_2. Cac chinh sach an sinh DT2012, XD DT2013 (Q.H)_Thành phố-Nhu cau CCTL 2016" xfId="6410"/>
    <cellStyle name="T_1.Tong hop mot so noi dung can doi DT2010 2_4. Cac Phu luc co so tinh DT_2012 (ngocthu)" xfId="6411"/>
    <cellStyle name="T_1.Tong hop mot so noi dung can doi DT2010 2_4. Cac Phu luc co so tinh DT_2012 (ngocthu)_Thành phố-Nhu cau CCTL 2016" xfId="6412"/>
    <cellStyle name="T_1.Tong hop mot so noi dung can doi DT2010 2_4. Cac Phu luc co so tinh DT_2012 (ngocthu)-a" xfId="6413"/>
    <cellStyle name="T_1.Tong hop mot so noi dung can doi DT2010 2_4. Cac Phu luc co so tinh DT_2012 (ngocthu)-a_Thành phố-Nhu cau CCTL 2016" xfId="6414"/>
    <cellStyle name="T_1.Tong hop mot so noi dung can doi DT2010 2_4. Cac Phu luc co so tinh DT_2012 (ngocthu)-chinhthuc" xfId="6415"/>
    <cellStyle name="T_1.Tong hop mot so noi dung can doi DT2010 2_4. Cac Phu luc co so tinh DT_2012 (ngocthu)-chinhthuc_Thành phố-Nhu cau CCTL 2016" xfId="6416"/>
    <cellStyle name="T_1.Tong hop mot so noi dung can doi DT2010 2_4.BIEU MAU CAC PHU LUC CO SO TINH DT_2012 (ngocthu)" xfId="6417"/>
    <cellStyle name="T_1.Tong hop mot so noi dung can doi DT2010 2_4.BIEU MAU CAC PHU LUC CO SO TINH DT_2012 (ngocthu).a" xfId="6418"/>
    <cellStyle name="T_1.Tong hop mot so noi dung can doi DT2010 2_4.BIEU MAU CAC PHU LUC CO SO TINH DT_2012 (ngocthu).a_Thành phố-Nhu cau CCTL 2016" xfId="6419"/>
    <cellStyle name="T_1.Tong hop mot so noi dung can doi DT2010 2_4.BIEU MAU CAC PHU LUC CO SO TINH DT_2012 (ngocthu)_Thành phố-Nhu cau CCTL 2016" xfId="6420"/>
    <cellStyle name="T_1.Tong hop mot so noi dung can doi DT2010 2_BIEU MAU CAC PHU LUC CO SO TINH DT_2011" xfId="6421"/>
    <cellStyle name="T_1.Tong hop mot so noi dung can doi DT2010 2_BIEU MAU CAC PHU LUC CO SO TINH DT_2011_Thành phố-Nhu cau CCTL 2016" xfId="6422"/>
    <cellStyle name="T_1.Tong hop mot so noi dung can doi DT2010 2_BIEU MAU CAC PHU LUC CO SO TINH DT_2012" xfId="6423"/>
    <cellStyle name="T_1.Tong hop mot so noi dung can doi DT2010 2_BIEU MAU CAC PHU LUC CO SO TINH DT_2012_Thành phố-Nhu cau CCTL 2016" xfId="6424"/>
    <cellStyle name="T_1.Tong hop mot so noi dung can doi DT2010 2_BIEU MAU XAY DUNG DU TOAN 2013 (DU THAO n)" xfId="6425"/>
    <cellStyle name="T_1.Tong hop mot so noi dung can doi DT2010 2_BIEU MAU XAY DUNG DU TOAN 2013 (DU THAO n)_Thành phố-Nhu cau CCTL 2016" xfId="6426"/>
    <cellStyle name="T_1.Tong hop mot so noi dung can doi DT2010 2_Book1" xfId="6427"/>
    <cellStyle name="T_1.Tong hop mot so noi dung can doi DT2010 2_Book1_Thành phố-Nhu cau CCTL 2016" xfId="6428"/>
    <cellStyle name="T_1.Tong hop mot so noi dung can doi DT2010 2_Book3" xfId="6429"/>
    <cellStyle name="T_1.Tong hop mot so noi dung can doi DT2010 2_Book3_Thành phố-Nhu cau CCTL 2016" xfId="6430"/>
    <cellStyle name="T_1.Tong hop mot so noi dung can doi DT2010 2_Co so tinh su nghiep giao duc (chinh thuc)" xfId="6431"/>
    <cellStyle name="T_1.Tong hop mot so noi dung can doi DT2010 2_Co so tinh su nghiep giao duc (chinh thuc)_Thành phố-Nhu cau CCTL 2016" xfId="6432"/>
    <cellStyle name="T_1.Tong hop mot so noi dung can doi DT2010 2_DU TOAN 2012_KHOI QH-PX (02-12-2011) QUYNH" xfId="6433"/>
    <cellStyle name="T_1.Tong hop mot so noi dung can doi DT2010 2_DU TOAN 2012_KHOI QH-PX (02-12-2011) QUYNH_Thành phố-Nhu cau CCTL 2016" xfId="6434"/>
    <cellStyle name="T_1.Tong hop mot so noi dung can doi DT2010 2_DU TOAN 2012_KHOI QH-PX (30-11-2011)" xfId="6435"/>
    <cellStyle name="T_1.Tong hop mot so noi dung can doi DT2010 2_DU TOAN 2012_KHOI QH-PX (30-11-2011)_Thành phố-Nhu cau CCTL 2016" xfId="6436"/>
    <cellStyle name="T_1.Tong hop mot so noi dung can doi DT2010 2_DU TOAN 2012_KHOI QH-PX (Ngay 08-12-2011)" xfId="6437"/>
    <cellStyle name="T_1.Tong hop mot so noi dung can doi DT2010 2_DU TOAN 2012_KHOI QH-PX (Ngay 08-12-2011)_Thành phố-Nhu cau CCTL 2016" xfId="6438"/>
    <cellStyle name="T_1.Tong hop mot so noi dung can doi DT2010 2_DU TOAN 2012_KHOI QH-PX (Ngay 17-11-2011)" xfId="6439"/>
    <cellStyle name="T_1.Tong hop mot so noi dung can doi DT2010 2_DU TOAN 2012_KHOI QH-PX (Ngay 17-11-2011)_Thành phố-Nhu cau CCTL 2016" xfId="6440"/>
    <cellStyle name="T_1.Tong hop mot so noi dung can doi DT2010 2_DU TOAN 2012_KHOI QH-PX (Ngay 28-11-2011)" xfId="6441"/>
    <cellStyle name="T_1.Tong hop mot so noi dung can doi DT2010 2_DU TOAN 2012_KHOI QH-PX (Ngay 28-11-2011)_Thành phố-Nhu cau CCTL 2016" xfId="6442"/>
    <cellStyle name="T_1.Tong hop mot so noi dung can doi DT2010 2_DU TOAN CHI 2012_KHOI QH-PX (08-12-2011)" xfId="6443"/>
    <cellStyle name="T_1.Tong hop mot so noi dung can doi DT2010 2_DU TOAN CHI 2012_KHOI QH-PX (08-12-2011)_Thành phố-Nhu cau CCTL 2016" xfId="6444"/>
    <cellStyle name="T_1.Tong hop mot so noi dung can doi DT2010 2_DU TOAN CHI 2012_KHOI QH-PX (13-12-2011-Hoan chinh theo y kien anh Dung)" xfId="6445"/>
    <cellStyle name="T_1.Tong hop mot so noi dung can doi DT2010 2_DU TOAN CHI 2012_KHOI QH-PX (13-12-2011-Hoan chinh theo y kien anh Dung)_Thành phố-Nhu cau CCTL 2016" xfId="6446"/>
    <cellStyle name="T_1.Tong hop mot so noi dung can doi DT2010 2_So lieu co ban" xfId="6447"/>
    <cellStyle name="T_1.Tong hop mot so noi dung can doi DT2010 2_So lieu co ban_Thành phố-Nhu cau CCTL 2016" xfId="6448"/>
    <cellStyle name="T_1.Tong hop mot so noi dung can doi DT2010 2_Thành phố-Nhu cau CCTL 2016" xfId="6449"/>
    <cellStyle name="T_1.Tong hop mot so noi dung can doi DT2010_2. Cac chinh sach an sinh DT2012, XD DT2013 (Q.H)" xfId="6450"/>
    <cellStyle name="T_1.Tong hop mot so noi dung can doi DT2010_2. Cac chinh sach an sinh DT2012, XD DT2013 (Q.H)_Thành phố-Nhu cau CCTL 2016" xfId="6451"/>
    <cellStyle name="T_1.Tong hop mot so noi dung can doi DT2010_4. Cac Phu luc co so tinh DT_2012 (ngocthu)" xfId="6452"/>
    <cellStyle name="T_1.Tong hop mot so noi dung can doi DT2010_4. Cac Phu luc co so tinh DT_2012 (ngocthu)_Thành phố-Nhu cau CCTL 2016" xfId="6453"/>
    <cellStyle name="T_1.Tong hop mot so noi dung can doi DT2010_4. Cac Phu luc co so tinh DT_2012 (ngocthu)-a" xfId="6454"/>
    <cellStyle name="T_1.Tong hop mot so noi dung can doi DT2010_4. Cac Phu luc co so tinh DT_2012 (ngocthu)-a_Thành phố-Nhu cau CCTL 2016" xfId="6455"/>
    <cellStyle name="T_1.Tong hop mot so noi dung can doi DT2010_4. Cac Phu luc co so tinh DT_2012 (ngocthu)-chinhthuc" xfId="6456"/>
    <cellStyle name="T_1.Tong hop mot so noi dung can doi DT2010_4. Cac Phu luc co so tinh DT_2012 (ngocthu)-chinhthuc_Thành phố-Nhu cau CCTL 2016" xfId="6457"/>
    <cellStyle name="T_1.Tong hop mot so noi dung can doi DT2010_4.BIEU MAU CAC PHU LUC CO SO TINH DT_2012 (ngocthu)" xfId="6458"/>
    <cellStyle name="T_1.Tong hop mot so noi dung can doi DT2010_4.BIEU MAU CAC PHU LUC CO SO TINH DT_2012 (ngocthu).a" xfId="6459"/>
    <cellStyle name="T_1.Tong hop mot so noi dung can doi DT2010_4.BIEU MAU CAC PHU LUC CO SO TINH DT_2012 (ngocthu).a_Thành phố-Nhu cau CCTL 2016" xfId="6460"/>
    <cellStyle name="T_1.Tong hop mot so noi dung can doi DT2010_4.BIEU MAU CAC PHU LUC CO SO TINH DT_2012 (ngocthu)_Thành phố-Nhu cau CCTL 2016" xfId="6461"/>
    <cellStyle name="T_1.Tong hop mot so noi dung can doi DT2010_BIEU MAU CAC PHU LUC CO SO TINH DT_2011" xfId="6462"/>
    <cellStyle name="T_1.Tong hop mot so noi dung can doi DT2010_BIEU MAU CAC PHU LUC CO SO TINH DT_2011_Thành phố-Nhu cau CCTL 2016" xfId="6463"/>
    <cellStyle name="T_1.Tong hop mot so noi dung can doi DT2010_BIEU MAU CAC PHU LUC CO SO TINH DT_2012" xfId="6464"/>
    <cellStyle name="T_1.Tong hop mot so noi dung can doi DT2010_BIEU MAU CAC PHU LUC CO SO TINH DT_2012_Thành phố-Nhu cau CCTL 2016" xfId="6465"/>
    <cellStyle name="T_1.Tong hop mot so noi dung can doi DT2010_BIEU MAU XAY DUNG DU TOAN 2013 (DU THAO n)" xfId="6466"/>
    <cellStyle name="T_1.Tong hop mot so noi dung can doi DT2010_BIEU MAU XAY DUNG DU TOAN 2013 (DU THAO n)_Thành phố-Nhu cau CCTL 2016" xfId="6467"/>
    <cellStyle name="T_1.Tong hop mot so noi dung can doi DT2010_Book3" xfId="6468"/>
    <cellStyle name="T_1.Tong hop mot so noi dung can doi DT2010_Book3_Thành phố-Nhu cau CCTL 2016" xfId="6469"/>
    <cellStyle name="T_1.Tong hop mot so noi dung can doi DT2010_Co so tinh su nghiep giao duc (chinh thuc)" xfId="6470"/>
    <cellStyle name="T_1.Tong hop mot so noi dung can doi DT2010_Co so tinh su nghiep giao duc (chinh thuc)_Thành phố-Nhu cau CCTL 2016" xfId="6471"/>
    <cellStyle name="T_1.Tong hop mot so noi dung can doi DT2010_So lieu co ban" xfId="6472"/>
    <cellStyle name="T_1.Tong hop mot so noi dung can doi DT2010_So lieu co ban_Thành phố-Nhu cau CCTL 2016" xfId="6473"/>
    <cellStyle name="T_1.Tong hop mot so noi dung can doi DT2010_Thành phố-Nhu cau CCTL 2016" xfId="6474"/>
    <cellStyle name="T_10012010-moi CHUAN 2012- bao cao  CONG VAN STCĐ" xfId="6475"/>
    <cellStyle name="T_10012010-moi CHUAN 2012- bao cao  CONG VAN STCĐ_T-Bao cao chi 6 thang" xfId="6476"/>
    <cellStyle name="T_10012010-moi CHUAN 2012- bao cao  CONG VAN STCĐ_T-Bao cao chi 6 thang 2" xfId="6477"/>
    <cellStyle name="T_131114- Bieu giao du toan CTMTQG 2014 giao" xfId="6478"/>
    <cellStyle name="T_2. Cost Estimate &amp; Financial, Economic Analysis_KimSon_Vie_26 Dec 09" xfId="6479"/>
    <cellStyle name="T_2. DuToan_DoSon_Eng_23 Sep 09" xfId="6480"/>
    <cellStyle name="T_20.Vinh Phuc" xfId="6481"/>
    <cellStyle name="T_2013" xfId="6482"/>
    <cellStyle name="T_2013- cctl dua vao du toan 2014" xfId="6483"/>
    <cellStyle name="T_2013- cctl dua vao du toan 2014_T-Bao cao chi 6 thang" xfId="6484"/>
    <cellStyle name="T_2013- cctl dua vao du toan 2014_T-Bao cao chi 6 thang 2" xfId="6485"/>
    <cellStyle name="T_4. Ho phun- Phan XD - Tham tra lan 2" xfId="6486"/>
    <cellStyle name="T_5. Du toan dien chieu sang" xfId="6487"/>
    <cellStyle name="T_50-BB Vung tau 2011" xfId="6488"/>
    <cellStyle name="T_50-BB Vung tau 2011_120907 Thu tang them 4500" xfId="6489"/>
    <cellStyle name="T_50-BB Vung tau 2011_120907 Thu tang them 4500_CQ XAC DINH MAT BANG 2016 (Quảng Trị)" xfId="6490"/>
    <cellStyle name="T_50-BB Vung tau 2011_120907 Thu tang them 4500_CQ XAC DINH MAT BANG 2016 Thanh Hoa" xfId="6491"/>
    <cellStyle name="T_50-BB Vung tau 2011_120907 Thu tang them 4500_Von ngoai nuoc" xfId="6492"/>
    <cellStyle name="T_50-BB Vung tau 2011_27-8Tong hop PA uoc 2012-DT 2013 -PA 420.000 ty-490.000 ty chuyen doi" xfId="6493"/>
    <cellStyle name="T_50-BB Vung tau 2011_27-8Tong hop PA uoc 2012-DT 2013 -PA 420.000 ty-490.000 ty chuyen doi_CQ XAC DINH MAT BANG 2016 (Quảng Trị)" xfId="6494"/>
    <cellStyle name="T_50-BB Vung tau 2011_27-8Tong hop PA uoc 2012-DT 2013 -PA 420.000 ty-490.000 ty chuyen doi_CQ XAC DINH MAT BANG 2016 Thanh Hoa" xfId="6495"/>
    <cellStyle name="T_50-BB Vung tau 2011_27-8Tong hop PA uoc 2012-DT 2013 -PA 420.000 ty-490.000 ty chuyen doi_Von ngoai nuoc" xfId="6496"/>
    <cellStyle name="T_50-BB Vung tau 2011_CQ XAC DINH MAT BANG 2016 (Quảng Trị)" xfId="6497"/>
    <cellStyle name="T_50-BB Vung tau 2011_CQ XAC DINH MAT BANG 2016 Thanh Hoa" xfId="6498"/>
    <cellStyle name="T_50-BB Vung tau 2011_Von ngoai nuoc" xfId="6499"/>
    <cellStyle name="T_Analysis Transport" xfId="6500"/>
    <cellStyle name="T_Analysis Transport_Bieu bang TLP 2016 huyện Lộc Hà 2" xfId="6501"/>
    <cellStyle name="T_Analysis Transport_PL bien phap cong trinh 22.9.2016" xfId="6502"/>
    <cellStyle name="T_Analysis Transport_TLP 2016 sửa lại gui STC 21.9.2016" xfId="6503"/>
    <cellStyle name="T_AP GIA XA BAO NHAI" xfId="6504"/>
    <cellStyle name="T_Ba0107" xfId="6505"/>
    <cellStyle name="T_Ban chuyen trach 29 (dieu chinh)" xfId="6506"/>
    <cellStyle name="T_Ban chuyen trach 29 (dieu chinh)_BHYT nguoi ngheo" xfId="6507"/>
    <cellStyle name="T_Ban chuyen trach 29 (dieu chinh)_bo sung du toan  hong linh" xfId="6508"/>
    <cellStyle name="T_Ban chuyen trach 29 (dieu chinh)_DT 2015 (chinh thuc)" xfId="6509"/>
    <cellStyle name="T_Ban chuyen trach 29 (dieu chinh)_TH BHXH 2015" xfId="6510"/>
    <cellStyle name="T_ban chuyen trach 29 bo sung cho huyen ( DC theo QDUBND tinh theo doi)" xfId="6511"/>
    <cellStyle name="T_ban chuyen trach 29 bo sung cho huyen ( DC theo QDUBND tinh theo doi)_BHYT nguoi ngheo" xfId="6512"/>
    <cellStyle name="T_ban chuyen trach 29 bo sung cho huyen ( DC theo QDUBND tinh theo doi)_bo sung du toan  hong linh" xfId="6513"/>
    <cellStyle name="T_ban chuyen trach 29 bo sung cho huyen ( DC theo QDUBND tinh theo doi)_DT 2015 (chinh thuc)" xfId="6514"/>
    <cellStyle name="T_ban chuyen trach 29 bo sung cho huyen ( DC theo QDUBND tinh theo doi)_TH BHXH 2015" xfId="6515"/>
    <cellStyle name="T_Bang ke tra tien Tieu DA GPMB QL70" xfId="6516"/>
    <cellStyle name="T_Bang T.hop KLuong bonglang" xfId="6517"/>
    <cellStyle name="T_Bangtheodoicongviec" xfId="6518"/>
    <cellStyle name="T_Bangtheodoicongviec_Thành phố-Nhu cau CCTL 2016" xfId="6519"/>
    <cellStyle name="T_bao cao" xfId="6520"/>
    <cellStyle name="T_bao cao chi xdcb 6 thang dau nam" xfId="6521"/>
    <cellStyle name="T_Bao cao kttb milk yomilkYAO-mien bac" xfId="6522"/>
    <cellStyle name="T_Bao cao kttb milk yomilkYAO-mien bac_Analysis Transport" xfId="6523"/>
    <cellStyle name="T_Bao cao kttb milk yomilkYAO-mien bac_Analysis Transport_Bieu bang TLP 2016 huyện Lộc Hà 2" xfId="6524"/>
    <cellStyle name="T_Bao cao kttb milk yomilkYAO-mien bac_Analysis Transport_PL bien phap cong trinh 22.9.2016" xfId="6525"/>
    <cellStyle name="T_Bao cao kttb milk yomilkYAO-mien bac_Analysis Transport_TLP 2016 sửa lại gui STC 21.9.2016" xfId="6526"/>
    <cellStyle name="T_Bao cao kttb milk yomilkYAO-mien bac_Bieu bang TLP 2016 huyện Lộc Hà 2" xfId="6527"/>
    <cellStyle name="T_Bao cao kttb milk yomilkYAO-mien bac_Budget schedule 1H08_Acc dept" xfId="6528"/>
    <cellStyle name="T_Bao cao kttb milk yomilkYAO-mien bac_Budget schedule 1H08_Acc dept_Bieu bang TLP 2016 huyện Lộc Hà 2" xfId="6529"/>
    <cellStyle name="T_Bao cao kttb milk yomilkYAO-mien bac_Budget schedule 1H08_Acc dept_PL bien phap cong trinh 22.9.2016" xfId="6530"/>
    <cellStyle name="T_Bao cao kttb milk yomilkYAO-mien bac_Budget schedule 1H08_Acc dept_TLP 2016 sửa lại gui STC 21.9.2016" xfId="6531"/>
    <cellStyle name="T_Bao cao kttb milk yomilkYAO-mien bac_Calculate Plan 2008" xfId="6532"/>
    <cellStyle name="T_Bao cao kttb milk yomilkYAO-mien bac_Calculate Plan 2008_Bieu bang TLP 2016 huyện Lộc Hà 2" xfId="6533"/>
    <cellStyle name="T_Bao cao kttb milk yomilkYAO-mien bac_Calculate Plan 2008_PL bien phap cong trinh 22.9.2016" xfId="6534"/>
    <cellStyle name="T_Bao cao kttb milk yomilkYAO-mien bac_Calculate Plan 2008_TLP 2016 sửa lại gui STC 21.9.2016" xfId="6535"/>
    <cellStyle name="T_Bao cao kttb milk yomilkYAO-mien bac_PL bien phap cong trinh 22.9.2016" xfId="6536"/>
    <cellStyle name="T_Bao cao kttb milk yomilkYAO-mien bac_Purchase moi - 090504" xfId="6537"/>
    <cellStyle name="T_Bao cao kttb milk yomilkYAO-mien bac_Purchase moi - 090504_Bieu bang TLP 2016 huyện Lộc Hà 2" xfId="6538"/>
    <cellStyle name="T_Bao cao kttb milk yomilkYAO-mien bac_Purchase moi - 090504_PL bien phap cong trinh 22.9.2016" xfId="6539"/>
    <cellStyle name="T_Bao cao kttb milk yomilkYAO-mien bac_Purchase moi - 090504_TLP 2016 sửa lại gui STC 21.9.2016" xfId="6540"/>
    <cellStyle name="T_Bao cao kttb milk yomilkYAO-mien bac_ra soat phan cap 1 (cuoi in ra)" xfId="6541"/>
    <cellStyle name="T_Bao cao kttb milk yomilkYAO-mien bac_Report preparation" xfId="6542"/>
    <cellStyle name="T_Bao cao kttb milk yomilkYAO-mien bac_Report preparation_Bieu bang TLP 2016 huyện Lộc Hà 2" xfId="6543"/>
    <cellStyle name="T_Bao cao kttb milk yomilkYAO-mien bac_Report preparation_PL bien phap cong trinh 22.9.2016" xfId="6544"/>
    <cellStyle name="T_Bao cao kttb milk yomilkYAO-mien bac_Report preparation_TLP 2016 sửa lại gui STC 21.9.2016" xfId="6545"/>
    <cellStyle name="T_Bao cao kttb milk yomilkYAO-mien bac_Sale result 2008" xfId="6546"/>
    <cellStyle name="T_Bao cao kttb milk yomilkYAO-mien bac_Sale result 2008_Bieu bang TLP 2016 huyện Lộc Hà 2" xfId="6547"/>
    <cellStyle name="T_Bao cao kttb milk yomilkYAO-mien bac_Sale result 2008_PL bien phap cong trinh 22.9.2016" xfId="6548"/>
    <cellStyle name="T_Bao cao kttb milk yomilkYAO-mien bac_Sale result 2008_TLP 2016 sửa lại gui STC 21.9.2016" xfId="6549"/>
    <cellStyle name="T_Bao cao kttb milk yomilkYAO-mien bac_TLP 2016 sửa lại gui STC 21.9.2016" xfId="6550"/>
    <cellStyle name="T_Bao cao so lieu kiem toan nam 2007 sua" xfId="6551"/>
    <cellStyle name="T_Bao cao so lieu kiem toan nam 2007 sua_131114- Bieu giao du toan CTMTQG 2014 giao" xfId="6552"/>
    <cellStyle name="T_Bao cao so lieu kiem toan nam 2007 sua_CQ XAC DINH MAT BANG 2016 (Quảng Trị)" xfId="6553"/>
    <cellStyle name="T_Bao cao so lieu kiem toan nam 2007 sua_CQ XAC DINH MAT BANG 2016 Thanh Hoa" xfId="6554"/>
    <cellStyle name="T_Bao cao thang G1" xfId="6555"/>
    <cellStyle name="T_bao cao_131114- Bieu giao du toan CTMTQG 2014 giao" xfId="6556"/>
    <cellStyle name="T_bao cao_CQ XAC DINH MAT BANG 2016 (Quảng Trị)" xfId="6557"/>
    <cellStyle name="T_bao cao_CQ XAC DINH MAT BANG 2016 Thanh Hoa" xfId="6558"/>
    <cellStyle name="T_bb ck 2 mien Bac" xfId="6559"/>
    <cellStyle name="T_bb ck 2 mien Bac_Bieu bang TLP 2016 huyện Lộc Hà 2" xfId="6560"/>
    <cellStyle name="T_bb ck 2 mien Bac_PL bien phap cong trinh 22.9.2016" xfId="6561"/>
    <cellStyle name="T_bb ck 2 mien Bac_Purchase moi - 090504" xfId="6562"/>
    <cellStyle name="T_bb ck 2 mien Bac_Purchase moi - 090504_Bieu bang TLP 2016 huyện Lộc Hà 2" xfId="6563"/>
    <cellStyle name="T_bb ck 2 mien Bac_Purchase moi - 090504_PL bien phap cong trinh 22.9.2016" xfId="6564"/>
    <cellStyle name="T_bb ck 2 mien Bac_Purchase moi - 090504_TLP 2016 sửa lại gui STC 21.9.2016" xfId="6565"/>
    <cellStyle name="T_bb ck 2 mien Bac_TLP 2016 sửa lại gui STC 21.9.2016" xfId="6566"/>
    <cellStyle name="T_BBTNG-06" xfId="6567"/>
    <cellStyle name="T_BBTNG-06_131114- Bieu giao du toan CTMTQG 2014 giao" xfId="6568"/>
    <cellStyle name="T_BBTNG-06_CQ XAC DINH MAT BANG 2016 (Quảng Trị)" xfId="6569"/>
    <cellStyle name="T_BBTNG-06_CQ XAC DINH MAT BANG 2016 Thanh Hoa" xfId="6570"/>
    <cellStyle name="T_BC CTMT-2008 Ttinh" xfId="6571"/>
    <cellStyle name="T_BC CTMT-2008 Ttinh_131114- Bieu giao du toan CTMTQG 2014 giao" xfId="6572"/>
    <cellStyle name="T_BC CTMT-2008 Ttinh_CQ XAC DINH MAT BANG 2016 (Quảng Trị)" xfId="6573"/>
    <cellStyle name="T_BC CTMT-2008 Ttinh_CQ XAC DINH MAT BANG 2016 Thanh Hoa" xfId="6574"/>
    <cellStyle name="T_bc KB den ngay 15122010" xfId="6575"/>
    <cellStyle name="T_bc KB den ngay 15122010_Thành phố-Nhu cau CCTL 2016" xfId="6576"/>
    <cellStyle name="T_bc_km_ngay" xfId="6577"/>
    <cellStyle name="T_bc_km_ngay_Analysis Transport" xfId="6578"/>
    <cellStyle name="T_bc_km_ngay_Analysis Transport_Bieu bang TLP 2016 huyện Lộc Hà 2" xfId="6579"/>
    <cellStyle name="T_bc_km_ngay_Analysis Transport_PL bien phap cong trinh 22.9.2016" xfId="6580"/>
    <cellStyle name="T_bc_km_ngay_Analysis Transport_TLP 2016 sửa lại gui STC 21.9.2016" xfId="6581"/>
    <cellStyle name="T_bc_km_ngay_Bieu bang TLP 2016 huyện Lộc Hà 2" xfId="6582"/>
    <cellStyle name="T_bc_km_ngay_Budget schedule 1H08_Acc dept" xfId="6583"/>
    <cellStyle name="T_bc_km_ngay_Budget schedule 1H08_Acc dept_Bieu bang TLP 2016 huyện Lộc Hà 2" xfId="6584"/>
    <cellStyle name="T_bc_km_ngay_Budget schedule 1H08_Acc dept_PL bien phap cong trinh 22.9.2016" xfId="6585"/>
    <cellStyle name="T_bc_km_ngay_Budget schedule 1H08_Acc dept_TLP 2016 sửa lại gui STC 21.9.2016" xfId="6586"/>
    <cellStyle name="T_bc_km_ngay_Calculate Plan 2008" xfId="6587"/>
    <cellStyle name="T_bc_km_ngay_Calculate Plan 2008_Bieu bang TLP 2016 huyện Lộc Hà 2" xfId="6588"/>
    <cellStyle name="T_bc_km_ngay_Calculate Plan 2008_PL bien phap cong trinh 22.9.2016" xfId="6589"/>
    <cellStyle name="T_bc_km_ngay_Calculate Plan 2008_TLP 2016 sửa lại gui STC 21.9.2016" xfId="6590"/>
    <cellStyle name="T_bc_km_ngay_PL bien phap cong trinh 22.9.2016" xfId="6591"/>
    <cellStyle name="T_bc_km_ngay_Purchase moi - 090504" xfId="6592"/>
    <cellStyle name="T_bc_km_ngay_Purchase moi - 090504_Bieu bang TLP 2016 huyện Lộc Hà 2" xfId="6593"/>
    <cellStyle name="T_bc_km_ngay_Purchase moi - 090504_PL bien phap cong trinh 22.9.2016" xfId="6594"/>
    <cellStyle name="T_bc_km_ngay_Purchase moi - 090504_TLP 2016 sửa lại gui STC 21.9.2016" xfId="6595"/>
    <cellStyle name="T_bc_km_ngay_ra soat phan cap 1 (cuoi in ra)" xfId="6596"/>
    <cellStyle name="T_bc_km_ngay_Report preparation" xfId="6597"/>
    <cellStyle name="T_bc_km_ngay_Report preparation_Bieu bang TLP 2016 huyện Lộc Hà 2" xfId="6598"/>
    <cellStyle name="T_bc_km_ngay_Report preparation_PL bien phap cong trinh 22.9.2016" xfId="6599"/>
    <cellStyle name="T_bc_km_ngay_Report preparation_TLP 2016 sửa lại gui STC 21.9.2016" xfId="6600"/>
    <cellStyle name="T_bc_km_ngay_Sale result 2008" xfId="6601"/>
    <cellStyle name="T_bc_km_ngay_Sale result 2008_Bieu bang TLP 2016 huyện Lộc Hà 2" xfId="6602"/>
    <cellStyle name="T_bc_km_ngay_Sale result 2008_PL bien phap cong trinh 22.9.2016" xfId="6603"/>
    <cellStyle name="T_bc_km_ngay_Sale result 2008_TLP 2016 sửa lại gui STC 21.9.2016" xfId="6604"/>
    <cellStyle name="T_bc_km_ngay_TLP 2016 sửa lại gui STC 21.9.2016" xfId="6605"/>
    <cellStyle name="T_BenxuatXM2" xfId="6606"/>
    <cellStyle name="T_BenxuatXM2_Thành phố-Nhu cau CCTL 2016" xfId="6607"/>
    <cellStyle name="T_Bien ban" xfId="6608"/>
    <cellStyle name="T_bieu 10" xfId="6609"/>
    <cellStyle name="T_Bieu bang TLP 2016 huyện Lộc Hà 2" xfId="6610"/>
    <cellStyle name="T_Bieu kem cv 1454 ( Ca Mau)" xfId="6611"/>
    <cellStyle name="T_Bieu kem cv 1454 ( Ca Mau)_CQ XAC DINH MAT BANG 2016 (Quảng Trị)" xfId="6612"/>
    <cellStyle name="T_Bieu kem cv 1454 ( Ca Mau)_CQ XAC DINH MAT BANG 2016 Thanh Hoa" xfId="6613"/>
    <cellStyle name="T_Bieu kem cv 1454 ( Ca Mau)_Von ngoai nuoc" xfId="6614"/>
    <cellStyle name="T_Bieu mau danh muc du an thuoc CTMTQG nam 2008" xfId="6615"/>
    <cellStyle name="T_Bieu mau danh muc du an thuoc CTMTQG nam 2008_131114- Bieu giao du toan CTMTQG 2014 giao" xfId="6616"/>
    <cellStyle name="T_Bieu mau danh muc du an thuoc CTMTQG nam 2008_CQ XAC DINH MAT BANG 2016 (Quảng Trị)" xfId="6617"/>
    <cellStyle name="T_Bieu mau danh muc du an thuoc CTMTQG nam 2008_CQ XAC DINH MAT BANG 2016 Thanh Hoa" xfId="6618"/>
    <cellStyle name="T_Bieu tong hop nhu cau ung 2011 da chon loc -Mien nui" xfId="6619"/>
    <cellStyle name="T_Bieu tong hop nhu cau ung 2011 da chon loc -Mien nui_131114- Bieu giao du toan CTMTQG 2014 giao" xfId="6620"/>
    <cellStyle name="T_Bieu tong hop nhu cau ung 2011 da chon loc -Mien nui_CQ XAC DINH MAT BANG 2016 (Quảng Trị)" xfId="6621"/>
    <cellStyle name="T_Bieu tong hop nhu cau ung 2011 da chon loc -Mien nui_CQ XAC DINH MAT BANG 2016 Thanh Hoa" xfId="6622"/>
    <cellStyle name="T_bo sung du toan  hong linh" xfId="6623"/>
    <cellStyle name="T_Bo sung TT 09 Duong Bac Ngam - Bac Ha sua" xfId="6624"/>
    <cellStyle name="T_Bo2107" xfId="6625"/>
    <cellStyle name="T_Book1" xfId="6626"/>
    <cellStyle name="T_Book1 (9)" xfId="6627"/>
    <cellStyle name="T_Book1 (9)_Bieu bang TLP 2016 huyện Lộc Hà 2" xfId="6628"/>
    <cellStyle name="T_Book1 (9)_PL bien phap cong trinh 22.9.2016" xfId="6629"/>
    <cellStyle name="T_Book1 (9)_TLP 2016 sửa lại gui STC 21.9.2016" xfId="6630"/>
    <cellStyle name="T_Book1 (version 1)" xfId="6631"/>
    <cellStyle name="T_Book1 2" xfId="6632"/>
    <cellStyle name="T_Book1 3" xfId="6633"/>
    <cellStyle name="T_Book1 4" xfId="6634"/>
    <cellStyle name="T_Book1 5" xfId="6635"/>
    <cellStyle name="T_Book1 6" xfId="6636"/>
    <cellStyle name="T_Book1 7" xfId="6637"/>
    <cellStyle name="T_Book1 8" xfId="6638"/>
    <cellStyle name="T_Book1 9" xfId="6639"/>
    <cellStyle name="T_Book1_1" xfId="6640"/>
    <cellStyle name="T_Book1_1 2" xfId="6641"/>
    <cellStyle name="T_Book1_1 3" xfId="6642"/>
    <cellStyle name="T_Book1_1_131114- Bieu giao du toan CTMTQG 2014 giao" xfId="6643"/>
    <cellStyle name="T_Book1_1_5. Du toan dien chieu sang" xfId="6644"/>
    <cellStyle name="T_Book1_1_Ban chuyen trach 29 (dieu chinh)" xfId="6645"/>
    <cellStyle name="T_Book1_1_Ban chuyen trach 29 (dieu chinh)_BHYT nguoi ngheo" xfId="6646"/>
    <cellStyle name="T_Book1_1_Ban chuyen trach 29 (dieu chinh)_bo sung du toan  hong linh" xfId="6647"/>
    <cellStyle name="T_Book1_1_Ban chuyen trach 29 (dieu chinh)_DT 2015 (chinh thuc)" xfId="6648"/>
    <cellStyle name="T_Book1_1_Ban chuyen trach 29 (dieu chinh)_TH BHXH 2015" xfId="6649"/>
    <cellStyle name="T_Book1_1_ban chuyen trach 29 bo sung cho huyen ( DC theo QDUBND tinh theo doi)" xfId="6650"/>
    <cellStyle name="T_Book1_1_ban chuyen trach 29 bo sung cho huyen ( DC theo QDUBND tinh theo doi)_BHYT nguoi ngheo" xfId="6651"/>
    <cellStyle name="T_Book1_1_ban chuyen trach 29 bo sung cho huyen ( DC theo QDUBND tinh theo doi)_bo sung du toan  hong linh" xfId="6652"/>
    <cellStyle name="T_Book1_1_ban chuyen trach 29 bo sung cho huyen ( DC theo QDUBND tinh theo doi)_DT 2015 (chinh thuc)" xfId="6653"/>
    <cellStyle name="T_Book1_1_ban chuyen trach 29 bo sung cho huyen ( DC theo QDUBND tinh theo doi)_TH BHXH 2015" xfId="6654"/>
    <cellStyle name="T_Book1_1_Bang Gia" xfId="6655"/>
    <cellStyle name="T_Book1_1_Bien ban" xfId="6656"/>
    <cellStyle name="T_Book1_1_Bieu tong hop nhu cau ung 2011 da chon loc -Mien nui" xfId="6657"/>
    <cellStyle name="T_Book1_1_Bieu tong hop nhu cau ung 2011 da chon loc -Mien nui_131114- Bieu giao du toan CTMTQG 2014 giao" xfId="6658"/>
    <cellStyle name="T_Book1_1_Bieu tong hop nhu cau ung 2011 da chon loc -Mien nui_CQ XAC DINH MAT BANG 2016 (Quảng Trị)" xfId="6659"/>
    <cellStyle name="T_Book1_1_Bieu tong hop nhu cau ung 2011 da chon loc -Mien nui_CQ XAC DINH MAT BANG 2016 Thanh Hoa" xfId="6660"/>
    <cellStyle name="T_Book1_1_bo sung du toan  hong linh" xfId="6661"/>
    <cellStyle name="T_Book1_1_Book1" xfId="6662"/>
    <cellStyle name="T_Book1_1_Book1 2" xfId="6663"/>
    <cellStyle name="T_Book1_1_Book1_Phu luc cong dau kenh TP Ha Tinh - trinh UBND tinh" xfId="6664"/>
    <cellStyle name="T_Book1_1_Book1_Phụ luc goi 5" xfId="6665"/>
    <cellStyle name="T_Book1_1_Book1_TONG HOP QUYET TOAN THANH PHO 2013" xfId="6666"/>
    <cellStyle name="T_Book1_1_CPK" xfId="6667"/>
    <cellStyle name="T_Book1_1_CPK_131114- Bieu giao du toan CTMTQG 2014 giao" xfId="6668"/>
    <cellStyle name="T_Book1_1_CPK_CQ XAC DINH MAT BANG 2016 (Quảng Trị)" xfId="6669"/>
    <cellStyle name="T_Book1_1_CPK_CQ XAC DINH MAT BANG 2016 Thanh Hoa" xfId="6670"/>
    <cellStyle name="T_Book1_1_CQ XAC DINH MAT BANG 2016 (Quảng Trị)" xfId="6671"/>
    <cellStyle name="T_Book1_1_CQ XAC DINH MAT BANG 2016 Thanh Hoa" xfId="6672"/>
    <cellStyle name="T_Book1_1_dieu chinh theo TT so03 -TB234 ngay 8-4" xfId="6673"/>
    <cellStyle name="T_Book1_1_du toan 2008" xfId="6674"/>
    <cellStyle name="T_Book1_1_Du toan nam 2014 (chinh thuc)" xfId="6675"/>
    <cellStyle name="T_Book1_1_Du toan nam 2014 (chinh thuc)_BHYT nguoi ngheo" xfId="6676"/>
    <cellStyle name="T_Book1_1_Du toan nam 2014 (chinh thuc)_bo sung du toan  hong linh" xfId="6677"/>
    <cellStyle name="T_Book1_1_Du toan nam 2014 (chinh thuc)_DT 2015 (chinh thuc)" xfId="6678"/>
    <cellStyle name="T_Book1_1_Du toan nam 2014 (chinh thuc)_TH BHXH 2015" xfId="6679"/>
    <cellStyle name="T_Book1_1_Duong Xuan Quang - Thai Nien(408)" xfId="6680"/>
    <cellStyle name="T_Book1_1_IPC No.01 ADB5 (IN)- QB04TL10" xfId="6681"/>
    <cellStyle name="T_Book1_1_Khoi luong" xfId="6682"/>
    <cellStyle name="T_Book1_1_Khoi luong QL8B" xfId="6683"/>
    <cellStyle name="T_Book1_1_Khoi luong QL8B 2" xfId="6684"/>
    <cellStyle name="T_Book1_1_Khoi luong QL8B_TONG HOP QUYET TOAN THANH PHO 2013" xfId="6685"/>
    <cellStyle name="T_Book1_1_KLNMD" xfId="6686"/>
    <cellStyle name="T_Book1_1_Luy ke von ung nam 2011 -Thoa gui ngay 12-8-2012" xfId="6687"/>
    <cellStyle name="T_Book1_1_Luy ke von ung nam 2011 -Thoa gui ngay 12-8-2012_131114- Bieu giao du toan CTMTQG 2014 giao" xfId="6688"/>
    <cellStyle name="T_Book1_1_Luy ke von ung nam 2011 -Thoa gui ngay 12-8-2012_CQ XAC DINH MAT BANG 2016 (Quảng Trị)" xfId="6689"/>
    <cellStyle name="T_Book1_1_Luy ke von ung nam 2011 -Thoa gui ngay 12-8-2012_CQ XAC DINH MAT BANG 2016 Thanh Hoa" xfId="6690"/>
    <cellStyle name="T_Book1_1_NHU CAU VA NGUON THUC HIEN CCTL CAP XA" xfId="6691"/>
    <cellStyle name="T_Book1_1_PHU LUC CHIEU SANG(13.6.2013)" xfId="6692"/>
    <cellStyle name="T_Book1_1_Phu luc cong dau kenh TP Ha Tinh - trinh UBND tinh" xfId="6693"/>
    <cellStyle name="T_Book1_1_Phụ luc goi 5" xfId="6694"/>
    <cellStyle name="T_Book1_1_QL70 lan 3.da t dinh" xfId="6695"/>
    <cellStyle name="T_Book1_1_QUYET TOAN 6(1).5-NA" xfId="6696"/>
    <cellStyle name="T_Book1_1_Sheet1" xfId="6697"/>
    <cellStyle name="T_Book1_1_TDT dieu chinh4.08 (GP-ST)" xfId="6698"/>
    <cellStyle name="T_Book1_1_TDT dieu chinh4.08Xq-Tn" xfId="6699"/>
    <cellStyle name="T_Book1_1_TH BHXH 2015" xfId="6700"/>
    <cellStyle name="T_Book1_1_TH chenh lech Quy Luong 2014 (Phuc)" xfId="6701"/>
    <cellStyle name="T_Book1_1_TH chenh lech Quy Luong 2014 (Phuc)_BHYT nguoi ngheo" xfId="6702"/>
    <cellStyle name="T_Book1_1_TH chenh lech Quy Luong 2014 (Phuc)_bo sung du toan  hong linh" xfId="6703"/>
    <cellStyle name="T_Book1_1_TH chenh lech Quy Luong 2014 (Phuc)_DT 2015 (chinh thuc)" xfId="6704"/>
    <cellStyle name="T_Book1_1_TH chenh lech Quy Luong 2014 (Phuc)_TH BHXH 2015" xfId="6705"/>
    <cellStyle name="T_Book1_1_Thành phố-Nhu cau CCTL 2016" xfId="6706"/>
    <cellStyle name="T_Book1_1_Thiet bi" xfId="6707"/>
    <cellStyle name="T_Book1_1_Thiet bi_131114- Bieu giao du toan CTMTQG 2014 giao" xfId="6708"/>
    <cellStyle name="T_Book1_1_Thiet bi_CQ XAC DINH MAT BANG 2016 (Quảng Trị)" xfId="6709"/>
    <cellStyle name="T_Book1_1_Thiet bi_CQ XAC DINH MAT BANG 2016 Thanh Hoa" xfId="6710"/>
    <cellStyle name="T_Book1_1_THU NS den 21.12.2014" xfId="6711"/>
    <cellStyle name="T_Book1_1_Tong hop" xfId="6712"/>
    <cellStyle name="T_Book1_1_TONG HOP QUYET TOAN THANH PHO 2013" xfId="6713"/>
    <cellStyle name="T_Book1_1_Tuyen (20-6-11 PA 2)" xfId="6714"/>
    <cellStyle name="T_Book1_1_Tuyen (20-6-11 PA 2) 2" xfId="6715"/>
    <cellStyle name="T_Book1_1_Tuyen (20-6-11 PA 2)_TONG HOP QUYET TOAN THANH PHO 2013" xfId="6716"/>
    <cellStyle name="T_Book1_1_Tuyen (21-7-11)-doan 1" xfId="6717"/>
    <cellStyle name="T_Book1_1_Tuyen (21-7-11)-doan 1 2" xfId="6718"/>
    <cellStyle name="T_Book1_1_Tuyen (21-7-11)-doan 1_TONG HOP QUYET TOAN THANH PHO 2013" xfId="6719"/>
    <cellStyle name="T_Book1_131114- Bieu giao du toan CTMTQG 2014 giao" xfId="6720"/>
    <cellStyle name="T_Book1_2" xfId="6721"/>
    <cellStyle name="T_Book1_2 2" xfId="6722"/>
    <cellStyle name="T_Book1_2_Ban chuyen trach 29 (dieu chinh)" xfId="6723"/>
    <cellStyle name="T_Book1_2_Ban chuyen trach 29 (dieu chinh)_BHYT nguoi ngheo" xfId="6724"/>
    <cellStyle name="T_Book1_2_Ban chuyen trach 29 (dieu chinh)_bo sung du toan  hong linh" xfId="6725"/>
    <cellStyle name="T_Book1_2_Ban chuyen trach 29 (dieu chinh)_DT 2015 (chinh thuc)" xfId="6726"/>
    <cellStyle name="T_Book1_2_Ban chuyen trach 29 (dieu chinh)_TH BHXH 2015" xfId="6727"/>
    <cellStyle name="T_Book1_2_ban chuyen trach 29 bo sung cho huyen ( DC theo QDUBND tinh theo doi)" xfId="6728"/>
    <cellStyle name="T_Book1_2_ban chuyen trach 29 bo sung cho huyen ( DC theo QDUBND tinh theo doi)_BHYT nguoi ngheo" xfId="6729"/>
    <cellStyle name="T_Book1_2_ban chuyen trach 29 bo sung cho huyen ( DC theo QDUBND tinh theo doi)_bo sung du toan  hong linh" xfId="6730"/>
    <cellStyle name="T_Book1_2_ban chuyen trach 29 bo sung cho huyen ( DC theo QDUBND tinh theo doi)_DT 2015 (chinh thuc)" xfId="6731"/>
    <cellStyle name="T_Book1_2_ban chuyen trach 29 bo sung cho huyen ( DC theo QDUBND tinh theo doi)_TH BHXH 2015" xfId="6732"/>
    <cellStyle name="T_Book1_2_bo sung du toan  hong linh" xfId="6733"/>
    <cellStyle name="T_Book1_2_Du toan nam 2014 (chinh thuc)" xfId="6734"/>
    <cellStyle name="T_Book1_2_Du toan nam 2014 (chinh thuc)_BHYT nguoi ngheo" xfId="6735"/>
    <cellStyle name="T_Book1_2_Du toan nam 2014 (chinh thuc)_bo sung du toan  hong linh" xfId="6736"/>
    <cellStyle name="T_Book1_2_Du toan nam 2014 (chinh thuc)_DT 2015 (chinh thuc)" xfId="6737"/>
    <cellStyle name="T_Book1_2_Du toan nam 2014 (chinh thuc)_TH BHXH 2015" xfId="6738"/>
    <cellStyle name="T_Book1_2_Duong Xuan Quang - Thai Nien(408)" xfId="6739"/>
    <cellStyle name="T_Book1_2_Khoi luong" xfId="6740"/>
    <cellStyle name="T_Book1_2_PHU LUC CHIEU SANG(13.6.2013)" xfId="6741"/>
    <cellStyle name="T_Book1_2_Phu luc cong dau kenh TP Ha Tinh - trinh UBND tinh" xfId="6742"/>
    <cellStyle name="T_Book1_2_Phụ luc goi 5" xfId="6743"/>
    <cellStyle name="T_Book1_2_Phụ luc goi 5 2" xfId="6744"/>
    <cellStyle name="T_Book1_2_Phụ luc goi 5_TONG HOP QUYET TOAN THANH PHO 2013" xfId="6745"/>
    <cellStyle name="T_Book1_2_QUYET TOAN 6(1).5-NA" xfId="6746"/>
    <cellStyle name="T_Book1_2_Sheet1" xfId="6747"/>
    <cellStyle name="T_Book1_2_TDT dieu chinh4.08 (GP-ST)" xfId="6748"/>
    <cellStyle name="T_Book1_2_TDT dieu chinh4.08Xq-Tn" xfId="6749"/>
    <cellStyle name="T_Book1_2_TH BHXH 2015" xfId="6750"/>
    <cellStyle name="T_Book1_2_TH chenh lech Quy Luong 2014 (Phuc)" xfId="6751"/>
    <cellStyle name="T_Book1_2_TH chenh lech Quy Luong 2014 (Phuc)_BHYT nguoi ngheo" xfId="6752"/>
    <cellStyle name="T_Book1_2_TH chenh lech Quy Luong 2014 (Phuc)_bo sung du toan  hong linh" xfId="6753"/>
    <cellStyle name="T_Book1_2_TH chenh lech Quy Luong 2014 (Phuc)_DT 2015 (chinh thuc)" xfId="6754"/>
    <cellStyle name="T_Book1_2_TH chenh lech Quy Luong 2014 (Phuc)_TH BHXH 2015" xfId="6755"/>
    <cellStyle name="T_Book1_2_THU NS den 21.12.2014" xfId="6756"/>
    <cellStyle name="T_Book1_2_Tong hop" xfId="6757"/>
    <cellStyle name="T_Book1_2_TONG HOP QUYET TOAN THANH PHO 2013" xfId="6758"/>
    <cellStyle name="T_Book1_3" xfId="6759"/>
    <cellStyle name="T_Book1_3_PHU LUC CHIEU SANG(13.6.2013)" xfId="6760"/>
    <cellStyle name="T_Book1_3_Phụ luc goi 5" xfId="6761"/>
    <cellStyle name="T_Book1_3_Sheet1" xfId="6762"/>
    <cellStyle name="T_Book1_5. Du toan dien chieu sang" xfId="6763"/>
    <cellStyle name="T_Book1_Ba0107" xfId="6764"/>
    <cellStyle name="T_Book1_Ba0107_Bo2107" xfId="6765"/>
    <cellStyle name="T_Book1_Ba0107_Chu_dieu11-08" xfId="6766"/>
    <cellStyle name="T_Book1_Ban chuyen trach 29 (dieu chinh)" xfId="6767"/>
    <cellStyle name="T_Book1_Ban chuyen trach 29 (dieu chinh)_BHYT nguoi ngheo" xfId="6768"/>
    <cellStyle name="T_Book1_Ban chuyen trach 29 (dieu chinh)_bo sung du toan  hong linh" xfId="6769"/>
    <cellStyle name="T_Book1_Ban chuyen trach 29 (dieu chinh)_DT 2015 (chinh thuc)" xfId="6770"/>
    <cellStyle name="T_Book1_Ban chuyen trach 29 (dieu chinh)_TH BHXH 2015" xfId="6771"/>
    <cellStyle name="T_Book1_ban chuyen trach 29 bo sung cho huyen ( DC theo QDUBND tinh theo doi)" xfId="6772"/>
    <cellStyle name="T_Book1_ban chuyen trach 29 bo sung cho huyen ( DC theo QDUBND tinh theo doi)_BHYT nguoi ngheo" xfId="6773"/>
    <cellStyle name="T_Book1_ban chuyen trach 29 bo sung cho huyen ( DC theo QDUBND tinh theo doi)_bo sung du toan  hong linh" xfId="6774"/>
    <cellStyle name="T_Book1_ban chuyen trach 29 bo sung cho huyen ( DC theo QDUBND tinh theo doi)_DT 2015 (chinh thuc)" xfId="6775"/>
    <cellStyle name="T_Book1_ban chuyen trach 29 bo sung cho huyen ( DC theo QDUBND tinh theo doi)_TH BHXH 2015" xfId="6776"/>
    <cellStyle name="T_Book1_Bang Gia" xfId="6777"/>
    <cellStyle name="T_Book1_Bang Gia_thanh toan cau tran (dot 7)-" xfId="6778"/>
    <cellStyle name="T_Book1_Bang Gia_thanh_toan_cau_tran_dot_12" xfId="6779"/>
    <cellStyle name="T_Book1_Bang Gia_thanh_toandot_14" xfId="6780"/>
    <cellStyle name="T_Book1_bao cao chi xdcb 6 thang dau nam" xfId="6781"/>
    <cellStyle name="T_Book1_bao cao chi xdcb 6 thang dau nam 2" xfId="6782"/>
    <cellStyle name="T_Book1_Bao cao sơ TC" xfId="6783"/>
    <cellStyle name="T_Book1_BC NQ11-CP - chinh sua lai" xfId="6784"/>
    <cellStyle name="T_Book1_BC NQ11-CP - chinh sua lai_131114- Bieu giao du toan CTMTQG 2014 giao" xfId="6785"/>
    <cellStyle name="T_Book1_BC NQ11-CP - chinh sua lai_CQ XAC DINH MAT BANG 2016 (Quảng Trị)" xfId="6786"/>
    <cellStyle name="T_Book1_BC NQ11-CP - chinh sua lai_CQ XAC DINH MAT BANG 2016 Thanh Hoa" xfId="6787"/>
    <cellStyle name="T_Book1_BC NQ11-CP-Quynh sau bieu so3" xfId="6788"/>
    <cellStyle name="T_Book1_BC NQ11-CP-Quynh sau bieu so3_131114- Bieu giao du toan CTMTQG 2014 giao" xfId="6789"/>
    <cellStyle name="T_Book1_BC NQ11-CP-Quynh sau bieu so3_CQ XAC DINH MAT BANG 2016 (Quảng Trị)" xfId="6790"/>
    <cellStyle name="T_Book1_BC NQ11-CP-Quynh sau bieu so3_CQ XAC DINH MAT BANG 2016 Thanh Hoa" xfId="6791"/>
    <cellStyle name="T_Book1_BC_NQ11-CP_-_Thao_sua_lai" xfId="6792"/>
    <cellStyle name="T_Book1_BC_NQ11-CP_-_Thao_sua_lai_131114- Bieu giao du toan CTMTQG 2014 giao" xfId="6793"/>
    <cellStyle name="T_Book1_BC_NQ11-CP_-_Thao_sua_lai_CQ XAC DINH MAT BANG 2016 (Quảng Trị)" xfId="6794"/>
    <cellStyle name="T_Book1_BC_NQ11-CP_-_Thao_sua_lai_CQ XAC DINH MAT BANG 2016 Thanh Hoa" xfId="6795"/>
    <cellStyle name="T_Book1_Bien ban" xfId="6796"/>
    <cellStyle name="T_Book1_Bieu bang TLP 2016 huyện Lộc Hà 2" xfId="6797"/>
    <cellStyle name="T_Book1_Bieu mau danh muc du an thuoc CTMTQG nam 2008" xfId="6798"/>
    <cellStyle name="T_Book1_Bieu mau danh muc du an thuoc CTMTQG nam 2008_131114- Bieu giao du toan CTMTQG 2014 giao" xfId="6799"/>
    <cellStyle name="T_Book1_Bieu mau danh muc du an thuoc CTMTQG nam 2008_CQ XAC DINH MAT BANG 2016 (Quảng Trị)" xfId="6800"/>
    <cellStyle name="T_Book1_Bieu mau danh muc du an thuoc CTMTQG nam 2008_CQ XAC DINH MAT BANG 2016 Thanh Hoa" xfId="6801"/>
    <cellStyle name="T_Book1_Bieu tong hop nhu cau ung 2011 da chon loc -Mien nui" xfId="6802"/>
    <cellStyle name="T_Book1_Bieu tong hop nhu cau ung 2011 da chon loc -Mien nui_131114- Bieu giao du toan CTMTQG 2014 giao" xfId="6803"/>
    <cellStyle name="T_Book1_Bieu tong hop nhu cau ung 2011 da chon loc -Mien nui_CQ XAC DINH MAT BANG 2016 (Quảng Trị)" xfId="6804"/>
    <cellStyle name="T_Book1_Bieu tong hop nhu cau ung 2011 da chon loc -Mien nui_CQ XAC DINH MAT BANG 2016 Thanh Hoa" xfId="6805"/>
    <cellStyle name="T_Book1_bo sung du toan  hong linh" xfId="6806"/>
    <cellStyle name="T_Book1_Bo sung TT 09 Duong Bac Ngam - Bac Ha sua" xfId="6807"/>
    <cellStyle name="T_Book1_Bo2107" xfId="6808"/>
    <cellStyle name="T_Book1_Book1" xfId="6809"/>
    <cellStyle name="T_Book1_Book1 2" xfId="6810"/>
    <cellStyle name="T_Book1_Book1_1" xfId="6811"/>
    <cellStyle name="T_Book1_Book1_1 2" xfId="6812"/>
    <cellStyle name="T_Book1_Book1_1_5. Du toan dien chieu sang" xfId="6813"/>
    <cellStyle name="T_Book1_Book1_1_PHU LUC CHIEU SANG(13.6.2013)" xfId="6814"/>
    <cellStyle name="T_Book1_Book1_1_Phụ luc goi 5" xfId="6815"/>
    <cellStyle name="T_Book1_Book1_1_Sheet1" xfId="6816"/>
    <cellStyle name="T_Book1_Book1_1_TONG HOP QUYET TOAN THANH PHO 2013" xfId="6817"/>
    <cellStyle name="T_Book1_Book1_131114- Bieu giao du toan CTMTQG 2014 giao" xfId="6818"/>
    <cellStyle name="T_Book1_Book1_5. Du toan dien chieu sang" xfId="6819"/>
    <cellStyle name="T_Book1_Book1_Ban chuyen trach 29 (dieu chinh)" xfId="6820"/>
    <cellStyle name="T_Book1_Book1_Ban chuyen trach 29 (dieu chinh)_BHYT nguoi ngheo" xfId="6821"/>
    <cellStyle name="T_Book1_Book1_Ban chuyen trach 29 (dieu chinh)_bo sung du toan  hong linh" xfId="6822"/>
    <cellStyle name="T_Book1_Book1_Ban chuyen trach 29 (dieu chinh)_DT 2015 (chinh thuc)" xfId="6823"/>
    <cellStyle name="T_Book1_Book1_Ban chuyen trach 29 (dieu chinh)_TH BHXH 2015" xfId="6824"/>
    <cellStyle name="T_Book1_Book1_ban chuyen trach 29 bo sung cho huyen ( DC theo QDUBND tinh theo doi)" xfId="6825"/>
    <cellStyle name="T_Book1_Book1_ban chuyen trach 29 bo sung cho huyen ( DC theo QDUBND tinh theo doi)_BHYT nguoi ngheo" xfId="6826"/>
    <cellStyle name="T_Book1_Book1_ban chuyen trach 29 bo sung cho huyen ( DC theo QDUBND tinh theo doi)_bo sung du toan  hong linh" xfId="6827"/>
    <cellStyle name="T_Book1_Book1_ban chuyen trach 29 bo sung cho huyen ( DC theo QDUBND tinh theo doi)_DT 2015 (chinh thuc)" xfId="6828"/>
    <cellStyle name="T_Book1_Book1_ban chuyen trach 29 bo sung cho huyen ( DC theo QDUBND tinh theo doi)_TH BHXH 2015" xfId="6829"/>
    <cellStyle name="T_Book1_Book1_bo sung du toan  hong linh" xfId="6830"/>
    <cellStyle name="T_Book1_Book1_Book1" xfId="6831"/>
    <cellStyle name="T_Book1_Book1_Book1 2" xfId="6832"/>
    <cellStyle name="T_Book1_Book1_Book1_TONG HOP QUYET TOAN THANH PHO 2013" xfId="6833"/>
    <cellStyle name="T_Book1_Book1_CQ XAC DINH MAT BANG 2016 (Quảng Trị)" xfId="6834"/>
    <cellStyle name="T_Book1_Book1_CQ XAC DINH MAT BANG 2016 Thanh Hoa" xfId="6835"/>
    <cellStyle name="T_Book1_Book1_DCG TT09 G2 3.12.2007" xfId="6836"/>
    <cellStyle name="T_Book1_Book1_DCG TT09 G2 3.12.2007 2" xfId="6837"/>
    <cellStyle name="T_Book1_Book1_DCG TT09 G2 3.12.2007_TONG HOP QUYET TOAN THANH PHO 2013" xfId="6838"/>
    <cellStyle name="T_Book1_Book1_Du toan nam 2014 (chinh thuc)" xfId="6839"/>
    <cellStyle name="T_Book1_Book1_Du toan nam 2014 (chinh thuc)_BHYT nguoi ngheo" xfId="6840"/>
    <cellStyle name="T_Book1_Book1_Du toan nam 2014 (chinh thuc)_bo sung du toan  hong linh" xfId="6841"/>
    <cellStyle name="T_Book1_Book1_Du toan nam 2014 (chinh thuc)_DT 2015 (chinh thuc)" xfId="6842"/>
    <cellStyle name="T_Book1_Book1_Du toan nam 2014 (chinh thuc)_TH BHXH 2015" xfId="6843"/>
    <cellStyle name="T_Book1_Book1_Goi 2 in20.4" xfId="6844"/>
    <cellStyle name="T_Book1_Book1_Khoi luong" xfId="6845"/>
    <cellStyle name="T_Book1_Book1_PHU LUC CHIEU SANG(13.6.2013)" xfId="6846"/>
    <cellStyle name="T_Book1_Book1_Phu luc cong dau kenh TP Ha Tinh - trinh UBND tinh" xfId="6847"/>
    <cellStyle name="T_Book1_Book1_Phụ luc goi 5" xfId="6848"/>
    <cellStyle name="T_Book1_Book1_Sheet1" xfId="6849"/>
    <cellStyle name="T_Book1_Book1_Sheet1_1" xfId="6850"/>
    <cellStyle name="T_Book1_Book1_TH BHXH 2015" xfId="6851"/>
    <cellStyle name="T_Book1_Book1_TH chenh lech Quy Luong 2014 (Phuc)" xfId="6852"/>
    <cellStyle name="T_Book1_Book1_TH chenh lech Quy Luong 2014 (Phuc)_BHYT nguoi ngheo" xfId="6853"/>
    <cellStyle name="T_Book1_Book1_TH chenh lech Quy Luong 2014 (Phuc)_bo sung du toan  hong linh" xfId="6854"/>
    <cellStyle name="T_Book1_Book1_TH chenh lech Quy Luong 2014 (Phuc)_DT 2015 (chinh thuc)" xfId="6855"/>
    <cellStyle name="T_Book1_Book1_TH chenh lech Quy Luong 2014 (Phuc)_TH BHXH 2015" xfId="6856"/>
    <cellStyle name="T_Book1_Book1_THU NS den 21.12.2014" xfId="6857"/>
    <cellStyle name="T_Book1_Book1_Tong hop" xfId="6858"/>
    <cellStyle name="T_Book1_Book1_TONG HOP QUYET TOAN THANH PHO 2013" xfId="6859"/>
    <cellStyle name="T_Book1_Book1_Tuyen (20-6-11 PA 2)" xfId="6860"/>
    <cellStyle name="T_Book1_Book1_Tuyen (20-6-11 PA 2) 2" xfId="6861"/>
    <cellStyle name="T_Book1_Book1_Tuyen (20-6-11 PA 2)_TONG HOP QUYET TOAN THANH PHO 2013" xfId="6862"/>
    <cellStyle name="T_Book1_Book1_Tuyen (21-7-11)-doan 1" xfId="6863"/>
    <cellStyle name="T_Book1_Book1_Tuyen (21-7-11)-doan 1 2" xfId="6864"/>
    <cellStyle name="T_Book1_Book1_Tuyen (21-7-11)-doan 1_TONG HOP QUYET TOAN THANH PHO 2013" xfId="6865"/>
    <cellStyle name="T_Book1_Book2" xfId="6866"/>
    <cellStyle name="T_Book1_Budget schedule 1H08_Acc dept" xfId="6867"/>
    <cellStyle name="T_Book1_Budget schedule 1H08_Acc dept_Bieu bang TLP 2016 huyện Lộc Hà 2" xfId="6868"/>
    <cellStyle name="T_Book1_Budget schedule 1H08_Acc dept_PL bien phap cong trinh 22.9.2016" xfId="6869"/>
    <cellStyle name="T_Book1_Budget schedule 1H08_Acc dept_TLP 2016 sửa lại gui STC 21.9.2016" xfId="6870"/>
    <cellStyle name="T_Book1_Cau ha loi HD Truongthinh" xfId="6871"/>
    <cellStyle name="T_Book1_Chu_dieu11-08" xfId="6872"/>
    <cellStyle name="T_Book1_Cong trinh co y kien LD_Dang_NN_2011-Tay nguyen-9-10" xfId="6873"/>
    <cellStyle name="T_Book1_Cong trinh co y kien LD_Dang_NN_2011-Tay nguyen-9-10_131114- Bieu giao du toan CTMTQG 2014 giao" xfId="6874"/>
    <cellStyle name="T_Book1_Cong trinh co y kien LD_Dang_NN_2011-Tay nguyen-9-10_CQ XAC DINH MAT BANG 2016 (Quảng Trị)" xfId="6875"/>
    <cellStyle name="T_Book1_Cong trinh co y kien LD_Dang_NN_2011-Tay nguyen-9-10_CQ XAC DINH MAT BANG 2016 Thanh Hoa" xfId="6876"/>
    <cellStyle name="T_Book1_CPK" xfId="6877"/>
    <cellStyle name="T_Book1_CPK_131114- Bieu giao du toan CTMTQG 2014 giao" xfId="6878"/>
    <cellStyle name="T_Book1_CPK_CQ XAC DINH MAT BANG 2016 (Quảng Trị)" xfId="6879"/>
    <cellStyle name="T_Book1_CPK_CQ XAC DINH MAT BANG 2016 Thanh Hoa" xfId="6880"/>
    <cellStyle name="T_Book1_CQ XAC DINH MAT BANG 2016 (Quảng Trị)" xfId="6881"/>
    <cellStyle name="T_Book1_CQ XAC DINH MAT BANG 2016 Thanh Hoa" xfId="6882"/>
    <cellStyle name="T_Book1_CTMTQG 2015" xfId="6883"/>
    <cellStyle name="T_Book1_DCG TT09 G2 3.12.2007" xfId="6884"/>
    <cellStyle name="T_Book1_DCG TT09 G2 3.12.2007 2" xfId="6885"/>
    <cellStyle name="T_Book1_DCG TT09 G2 3.12.2007_TONG HOP QUYET TOAN THANH PHO 2013" xfId="6886"/>
    <cellStyle name="T_Book1_DIỆN TÍCH HỢP ĐỒNG 2015 (23-1-15) (oke)" xfId="6887"/>
    <cellStyle name="T_Book1_dieu chinh theo TT so03 -TB234 ngay 8-4" xfId="6888"/>
    <cellStyle name="T_Book1_DT_BO2907" xfId="6889"/>
    <cellStyle name="T_Book1_DTduong-goi1" xfId="6890"/>
    <cellStyle name="T_Book1_DTGiangChaChai22.7sua" xfId="6891"/>
    <cellStyle name="T_Book1_Du an khoi cong moi nam 2010" xfId="6892"/>
    <cellStyle name="T_Book1_Du an khoi cong moi nam 2010_131114- Bieu giao du toan CTMTQG 2014 giao" xfId="6893"/>
    <cellStyle name="T_Book1_Du an khoi cong moi nam 2010_CQ XAC DINH MAT BANG 2016 (Quảng Trị)" xfId="6894"/>
    <cellStyle name="T_Book1_Du an khoi cong moi nam 2010_CQ XAC DINH MAT BANG 2016 Thanh Hoa" xfId="6895"/>
    <cellStyle name="T_Book1_du toan 2008" xfId="6896"/>
    <cellStyle name="T_Book1_Du toan 371" xfId="6897"/>
    <cellStyle name="T_Book1_Du toan chieu sang Thinh Lang" xfId="6898"/>
    <cellStyle name="T_Book1_Du toan Hoa Binh" xfId="6899"/>
    <cellStyle name="T_Book1_Du toan nam 2014 (chinh thuc)" xfId="6900"/>
    <cellStyle name="T_Book1_Du toan nam 2014 (chinh thuc)_BHYT nguoi ngheo" xfId="6901"/>
    <cellStyle name="T_Book1_Du toan nam 2014 (chinh thuc)_bo sung du toan  hong linh" xfId="6902"/>
    <cellStyle name="T_Book1_Du toan nam 2014 (chinh thuc)_DT 2015 (chinh thuc)" xfId="6903"/>
    <cellStyle name="T_Book1_Du toan nam 2014 (chinh thuc)_TH BHXH 2015" xfId="6904"/>
    <cellStyle name="T_Book1_dung-hung nguyen" xfId="6905"/>
    <cellStyle name="T_Book1_Duong Po Ngang - Coc LaySua1.07" xfId="6906"/>
    <cellStyle name="T_Book1_Duong Xuan Quang - Thai Nien(408)" xfId="6907"/>
    <cellStyle name="T_Book1_DuongBL(HM LK Q1.07)" xfId="6908"/>
    <cellStyle name="T_Book1_DuongBL(HM LK Q1.07)_Thành phố-Nhu cau CCTL 2016" xfId="6909"/>
    <cellStyle name="T_Book1_dutoanLCSP04-km0-5-goi1 (Ban 5 sua 24-8)" xfId="6910"/>
    <cellStyle name="T_Book1_DZ 0,4kV &amp; CONGTO con sa" xfId="6911"/>
    <cellStyle name="T_Book1_DZ10" xfId="6912"/>
    <cellStyle name="T_Book1_DZ22(10)_976E18.1" xfId="6913"/>
    <cellStyle name="T_Book1_Gia goi 1" xfId="6914"/>
    <cellStyle name="T_Book1_Gia goi 1 2" xfId="6915"/>
    <cellStyle name="T_Book1_Gia goi 1_TONG HOP QUYET TOAN THANH PHO 2013" xfId="6916"/>
    <cellStyle name="T_Book1_Goi 2 in20.4" xfId="6917"/>
    <cellStyle name="T_Book1_Goi 2 in20.4 2" xfId="6918"/>
    <cellStyle name="T_Book1_Goi 2 in20.4_TONG HOP QUYET TOAN THANH PHO 2013" xfId="6919"/>
    <cellStyle name="T_Book1_H. Nam Dan 1 " xfId="6920"/>
    <cellStyle name="T_Book1_Hang Tom goi9 9-07(Cau 12 sua)" xfId="6921"/>
    <cellStyle name="T_Book1_IPC No.01 ADB5 (IN)- QB04TL10" xfId="6922"/>
    <cellStyle name="T_Book1_Ket qua phan bo von nam 2008" xfId="6923"/>
    <cellStyle name="T_Book1_Ket qua phan bo von nam 2008_131114- Bieu giao du toan CTMTQG 2014 giao" xfId="6924"/>
    <cellStyle name="T_Book1_Ket qua phan bo von nam 2008_CQ XAC DINH MAT BANG 2016 (Quảng Trị)" xfId="6925"/>
    <cellStyle name="T_Book1_Ket qua phan bo von nam 2008_CQ XAC DINH MAT BANG 2016 Thanh Hoa" xfId="6926"/>
    <cellStyle name="T_Book1_KH XDCB_2008 lan 2 sua ngay 10-11" xfId="6927"/>
    <cellStyle name="T_Book1_KH XDCB_2008 lan 2 sua ngay 10-11_131114- Bieu giao du toan CTMTQG 2014 giao" xfId="6928"/>
    <cellStyle name="T_Book1_KH XDCB_2008 lan 2 sua ngay 10-11_CQ XAC DINH MAT BANG 2016 (Quảng Trị)" xfId="6929"/>
    <cellStyle name="T_Book1_KH XDCB_2008 lan 2 sua ngay 10-11_CQ XAC DINH MAT BANG 2016 Thanh Hoa" xfId="6930"/>
    <cellStyle name="T_Book1_Khoi luong" xfId="6931"/>
    <cellStyle name="T_Book1_Khoi luong chinh Hang Tom" xfId="6932"/>
    <cellStyle name="T_Book1_Khoi luong QL8B" xfId="6933"/>
    <cellStyle name="T_Book1_Khoi luong QL8B 2" xfId="6934"/>
    <cellStyle name="T_Book1_Khoi luong QL8B_TONG HOP QUYET TOAN THANH PHO 2013" xfId="6935"/>
    <cellStyle name="T_Book1_KLNMD" xfId="6936"/>
    <cellStyle name="T_Book1_Luy ke von ung nam 2011 -Thoa gui ngay 12-8-2012" xfId="6937"/>
    <cellStyle name="T_Book1_Luy ke von ung nam 2011 -Thoa gui ngay 12-8-2012_131114- Bieu giao du toan CTMTQG 2014 giao" xfId="6938"/>
    <cellStyle name="T_Book1_Luy ke von ung nam 2011 -Thoa gui ngay 12-8-2012_CQ XAC DINH MAT BANG 2016 (Quảng Trị)" xfId="6939"/>
    <cellStyle name="T_Book1_Luy ke von ung nam 2011 -Thoa gui ngay 12-8-2012_CQ XAC DINH MAT BANG 2016 Thanh Hoa" xfId="6940"/>
    <cellStyle name="T_Book1_M 20" xfId="6941"/>
    <cellStyle name="T_Book1_M 20 2" xfId="6942"/>
    <cellStyle name="T_Book1_M 6" xfId="6943"/>
    <cellStyle name="T_Book1_M 6 2" xfId="6944"/>
    <cellStyle name="T_Book1_M 7" xfId="6945"/>
    <cellStyle name="T_Book1_M 7 2" xfId="6946"/>
    <cellStyle name="T_Book1_M TH" xfId="6947"/>
    <cellStyle name="T_Book1_M TH 2" xfId="6948"/>
    <cellStyle name="T_Book1_NHU CAU VA NGUON THUC HIEN CCTL CAP XA" xfId="6949"/>
    <cellStyle name="T_Book1_Nhu cau von ung truoc 2011 Tha h Hoa + Nge An gui TW" xfId="6950"/>
    <cellStyle name="T_Book1_Nhu cau von ung truoc 2011 Tha h Hoa + Nge An gui TW_131114- Bieu giao du toan CTMTQG 2014 giao" xfId="6951"/>
    <cellStyle name="T_Book1_Nhu cau von ung truoc 2011 Tha h Hoa + Nge An gui TW_CQ XAC DINH MAT BANG 2016 (Quảng Trị)" xfId="6952"/>
    <cellStyle name="T_Book1_Nhu cau von ung truoc 2011 Tha h Hoa + Nge An gui TW_CQ XAC DINH MAT BANG 2016 Thanh Hoa" xfId="6953"/>
    <cellStyle name="T_Book1_PHU LUC CHIEU SANG(13.6.2013)" xfId="6954"/>
    <cellStyle name="T_Book1_Phụ luc goi 5" xfId="6955"/>
    <cellStyle name="T_Book1_phu luc tong ket tinh hinh TH giai doan 03-10 (ngay 30)" xfId="6956"/>
    <cellStyle name="T_Book1_phu luc tong ket tinh hinh TH giai doan 03-10 (ngay 30)_131114- Bieu giao du toan CTMTQG 2014 giao" xfId="6957"/>
    <cellStyle name="T_Book1_phu luc tong ket tinh hinh TH giai doan 03-10 (ngay 30)_CQ XAC DINH MAT BANG 2016 (Quảng Trị)" xfId="6958"/>
    <cellStyle name="T_Book1_phu luc tong ket tinh hinh TH giai doan 03-10 (ngay 30)_CQ XAC DINH MAT BANG 2016 Thanh Hoa" xfId="6959"/>
    <cellStyle name="T_Book1_PL bien phap cong trinh 22.9.2016" xfId="6960"/>
    <cellStyle name="T_Book1_Purchase moi - 090504" xfId="6961"/>
    <cellStyle name="T_Book1_Purchase moi - 090504_Bieu bang TLP 2016 huyện Lộc Hà 2" xfId="6962"/>
    <cellStyle name="T_Book1_Purchase moi - 090504_PL bien phap cong trinh 22.9.2016" xfId="6963"/>
    <cellStyle name="T_Book1_Purchase moi - 090504_TLP 2016 sửa lại gui STC 21.9.2016" xfId="6964"/>
    <cellStyle name="T_Book1_QL4 (211-217) TB gia 31-8-2006 sua NC-coma" xfId="6965"/>
    <cellStyle name="T_Book1_QL70_TC_Km188-197-in" xfId="6966"/>
    <cellStyle name="T_Book1_QUYET TOAN 6(1).5-NA" xfId="6967"/>
    <cellStyle name="T_Book1_ra soat phan cap 1 (cuoi in ra)" xfId="6968"/>
    <cellStyle name="T_Book1_Report preparation" xfId="6969"/>
    <cellStyle name="T_Book1_Report preparation_Bieu bang TLP 2016 huyện Lộc Hà 2" xfId="6970"/>
    <cellStyle name="T_Book1_Report preparation_PL bien phap cong trinh 22.9.2016" xfId="6971"/>
    <cellStyle name="T_Book1_Report preparation_TLP 2016 sửa lại gui STC 21.9.2016" xfId="6972"/>
    <cellStyle name="T_Book1_SĐT Công ty - Cụm, trạm" xfId="6973"/>
    <cellStyle name="T_Book1_Sheet1" xfId="6974"/>
    <cellStyle name="T_Book1_Sheet1_1" xfId="6975"/>
    <cellStyle name="T_Book1_Sua chua cum tuyen" xfId="6976"/>
    <cellStyle name="T_Book1_TABMIS 16.12.10" xfId="6977"/>
    <cellStyle name="T_Book1_TABMIS 16.12.10_Thành phố-Nhu cau CCTL 2016" xfId="6978"/>
    <cellStyle name="T_Book1_TABMIS chuyen nguon" xfId="6979"/>
    <cellStyle name="T_Book1_TABMIS chuyen nguon_Thành phố-Nhu cau CCTL 2016" xfId="6980"/>
    <cellStyle name="T_Book1_T-Bao cao chi 6 thang" xfId="6981"/>
    <cellStyle name="T_Book1_T-Bao cao chi 6 thang 2" xfId="6982"/>
    <cellStyle name="T_Book1_TD Khoi luong (TT05)G4" xfId="6983"/>
    <cellStyle name="T_Book1_TDT dieu chinh4.08 (GP-ST)" xfId="6984"/>
    <cellStyle name="T_Book1_TDT dieu chinh4.08Xq-Tn" xfId="6985"/>
    <cellStyle name="T_Book1_TH BHXH 2015" xfId="6986"/>
    <cellStyle name="T_Book1_TH chenh lech Quy Luong 2014 (Phuc)" xfId="6987"/>
    <cellStyle name="T_Book1_TH chenh lech Quy Luong 2014 (Phuc)_BHYT nguoi ngheo" xfId="6988"/>
    <cellStyle name="T_Book1_TH chenh lech Quy Luong 2014 (Phuc)_bo sung du toan  hong linh" xfId="6989"/>
    <cellStyle name="T_Book1_TH chenh lech Quy Luong 2014 (Phuc)_DT 2015 (chinh thuc)" xfId="6990"/>
    <cellStyle name="T_Book1_TH chenh lech Quy Luong 2014 (Phuc)_TH BHXH 2015" xfId="6991"/>
    <cellStyle name="T_Book1_TH Ket qua thao luan nam 2015 - Vong 1- TCT (Nhan)" xfId="6992"/>
    <cellStyle name="T_Book1_TH Ket qua thao luan nam 2015 - Vong 1- TCT (Nhan)_CQ XAC DINH MAT BANG 2016 (Quảng Trị)" xfId="6993"/>
    <cellStyle name="T_Book1_TH Ket qua thao luan nam 2015 - Vong 1- TCT (Nhan)_CQ XAC DINH MAT BANG 2016 Thanh Hoa" xfId="6994"/>
    <cellStyle name="T_Book1_TH Ket qua thao luan nam 2015 - Vong 1- TCT (Nhan)_Von ngoai nuoc" xfId="6995"/>
    <cellStyle name="T_Book1_TH ung tren 70%-Ra soat phap ly-8-6 (dung de chuyen vao vu TH)" xfId="6996"/>
    <cellStyle name="T_Book1_TH ung tren 70%-Ra soat phap ly-8-6 (dung de chuyen vao vu TH)_131114- Bieu giao du toan CTMTQG 2014 giao" xfId="6997"/>
    <cellStyle name="T_Book1_TH ung tren 70%-Ra soat phap ly-8-6 (dung de chuyen vao vu TH)_CQ XAC DINH MAT BANG 2016 (Quảng Trị)" xfId="6998"/>
    <cellStyle name="T_Book1_TH ung tren 70%-Ra soat phap ly-8-6 (dung de chuyen vao vu TH)_CQ XAC DINH MAT BANG 2016 Thanh Hoa" xfId="6999"/>
    <cellStyle name="T_Book1_TH y kien LD_KH 2010 Ca Nuoc 22-9-2011-Gui ca Vu" xfId="7000"/>
    <cellStyle name="T_Book1_TH y kien LD_KH 2010 Ca Nuoc 22-9-2011-Gui ca Vu_131114- Bieu giao du toan CTMTQG 2014 giao" xfId="7001"/>
    <cellStyle name="T_Book1_TH y kien LD_KH 2010 Ca Nuoc 22-9-2011-Gui ca Vu_CQ XAC DINH MAT BANG 2016 (Quảng Trị)" xfId="7002"/>
    <cellStyle name="T_Book1_TH y kien LD_KH 2010 Ca Nuoc 22-9-2011-Gui ca Vu_CQ XAC DINH MAT BANG 2016 Thanh Hoa" xfId="7003"/>
    <cellStyle name="T_Book1_Thành phố-Nhu cau CCTL 2016" xfId="7004"/>
    <cellStyle name="T_Book1_thanh toan cau tran (dot 7)-" xfId="7005"/>
    <cellStyle name="T_Book1_thanh toan dot 5" xfId="7006"/>
    <cellStyle name="T_Book1_thanh_toan_cau_tran_dot_12" xfId="7007"/>
    <cellStyle name="T_Book1_thanh_toandot_14" xfId="7008"/>
    <cellStyle name="T_Book1_Thiet bi" xfId="7009"/>
    <cellStyle name="T_Book1_Thiet bi_131114- Bieu giao du toan CTMTQG 2014 giao" xfId="7010"/>
    <cellStyle name="T_Book1_Thiet bi_CQ XAC DINH MAT BANG 2016 (Quảng Trị)" xfId="7011"/>
    <cellStyle name="T_Book1_Thiet bi_CQ XAC DINH MAT BANG 2016 Thanh Hoa" xfId="7012"/>
    <cellStyle name="T_Book1_THU NS den 21.12.2014" xfId="7013"/>
    <cellStyle name="T_Book1_TLP 2016 sửa lại gui STC 21.9.2016" xfId="7014"/>
    <cellStyle name="T_Book1_TN - Ho tro khac 2011" xfId="7015"/>
    <cellStyle name="T_Book1_TN - Ho tro khac 2011_131114- Bieu giao du toan CTMTQG 2014 giao" xfId="7016"/>
    <cellStyle name="T_Book1_TN - Ho tro khac 2011_CQ XAC DINH MAT BANG 2016 (Quảng Trị)" xfId="7017"/>
    <cellStyle name="T_Book1_TN - Ho tro khac 2011_CQ XAC DINH MAT BANG 2016 Thanh Hoa" xfId="7018"/>
    <cellStyle name="T_Book1_Tong hop" xfId="7019"/>
    <cellStyle name="T_Book1_TT Giai doan 1" xfId="7020"/>
    <cellStyle name="T_Book1_ung truoc 2011 NSTW Thanh Hoa + Nge An gui Thu 12-5" xfId="7021"/>
    <cellStyle name="T_Book1_ung truoc 2011 NSTW Thanh Hoa + Nge An gui Thu 12-5_131114- Bieu giao du toan CTMTQG 2014 giao" xfId="7022"/>
    <cellStyle name="T_Book1_ung truoc 2011 NSTW Thanh Hoa + Nge An gui Thu 12-5_CQ XAC DINH MAT BANG 2016 (Quảng Trị)" xfId="7023"/>
    <cellStyle name="T_Book1_ung truoc 2011 NSTW Thanh Hoa + Nge An gui Thu 12-5_CQ XAC DINH MAT BANG 2016 Thanh Hoa" xfId="7024"/>
    <cellStyle name="T_Book1_Von ngoai nuoc" xfId="7025"/>
    <cellStyle name="T_Book1_" xfId="7026"/>
    <cellStyle name="T_Book1__Thành phố-Nhu cau CCTL 2016" xfId="7027"/>
    <cellStyle name="T_Book2" xfId="7028"/>
    <cellStyle name="T_Book2_PHU LUC CHIEU SANG(13.6.2013)" xfId="7029"/>
    <cellStyle name="T_Book2_Sheet1" xfId="7030"/>
    <cellStyle name="T_Budget schedule 1H08_Acc dept" xfId="7031"/>
    <cellStyle name="T_Budget schedule 1H08_Acc dept_Bieu bang TLP 2016 huyện Lộc Hà 2" xfId="7032"/>
    <cellStyle name="T_Budget schedule 1H08_Acc dept_PL bien phap cong trinh 22.9.2016" xfId="7033"/>
    <cellStyle name="T_Budget schedule 1H08_Acc dept_TLP 2016 sửa lại gui STC 21.9.2016" xfId="7034"/>
    <cellStyle name="T_Cac bao cao TB  Milk-Yomilk-co Ke- CK 1-Vinh Thang" xfId="7035"/>
    <cellStyle name="T_Cac bao cao TB  Milk-Yomilk-co Ke- CK 1-Vinh Thang_Bieu bang TLP 2016 huyện Lộc Hà 2" xfId="7036"/>
    <cellStyle name="T_Cac bao cao TB  Milk-Yomilk-co Ke- CK 1-Vinh Thang_Budget schedule 1H08_Acc dept" xfId="7037"/>
    <cellStyle name="T_Cac bao cao TB  Milk-Yomilk-co Ke- CK 1-Vinh Thang_Budget schedule 1H08_Acc dept_Bieu bang TLP 2016 huyện Lộc Hà 2" xfId="7038"/>
    <cellStyle name="T_Cac bao cao TB  Milk-Yomilk-co Ke- CK 1-Vinh Thang_Budget schedule 1H08_Acc dept_PL bien phap cong trinh 22.9.2016" xfId="7039"/>
    <cellStyle name="T_Cac bao cao TB  Milk-Yomilk-co Ke- CK 1-Vinh Thang_Budget schedule 1H08_Acc dept_TLP 2016 sửa lại gui STC 21.9.2016" xfId="7040"/>
    <cellStyle name="T_Cac bao cao TB  Milk-Yomilk-co Ke- CK 1-Vinh Thang_PL bien phap cong trinh 22.9.2016" xfId="7041"/>
    <cellStyle name="T_Cac bao cao TB  Milk-Yomilk-co Ke- CK 1-Vinh Thang_Purchase moi - 090504" xfId="7042"/>
    <cellStyle name="T_Cac bao cao TB  Milk-Yomilk-co Ke- CK 1-Vinh Thang_Purchase moi - 090504_Bieu bang TLP 2016 huyện Lộc Hà 2" xfId="7043"/>
    <cellStyle name="T_Cac bao cao TB  Milk-Yomilk-co Ke- CK 1-Vinh Thang_Purchase moi - 090504_PL bien phap cong trinh 22.9.2016" xfId="7044"/>
    <cellStyle name="T_Cac bao cao TB  Milk-Yomilk-co Ke- CK 1-Vinh Thang_Purchase moi - 090504_TLP 2016 sửa lại gui STC 21.9.2016" xfId="7045"/>
    <cellStyle name="T_Cac bao cao TB  Milk-Yomilk-co Ke- CK 1-Vinh Thang_ra soat phan cap 1 (cuoi in ra)" xfId="7046"/>
    <cellStyle name="T_Cac bao cao TB  Milk-Yomilk-co Ke- CK 1-Vinh Thang_Report preparation" xfId="7047"/>
    <cellStyle name="T_Cac bao cao TB  Milk-Yomilk-co Ke- CK 1-Vinh Thang_Report preparation_Bieu bang TLP 2016 huyện Lộc Hà 2" xfId="7048"/>
    <cellStyle name="T_Cac bao cao TB  Milk-Yomilk-co Ke- CK 1-Vinh Thang_Report preparation_PL bien phap cong trinh 22.9.2016" xfId="7049"/>
    <cellStyle name="T_Cac bao cao TB  Milk-Yomilk-co Ke- CK 1-Vinh Thang_Report preparation_TLP 2016 sửa lại gui STC 21.9.2016" xfId="7050"/>
    <cellStyle name="T_Cac bao cao TB  Milk-Yomilk-co Ke- CK 1-Vinh Thang_TLP 2016 sửa lại gui STC 21.9.2016" xfId="7051"/>
    <cellStyle name="T_Calculate Plan 2008" xfId="7052"/>
    <cellStyle name="T_Calculate Plan 2008_Bieu bang TLP 2016 huyện Lộc Hà 2" xfId="7053"/>
    <cellStyle name="T_Calculate Plan 2008_PL bien phap cong trinh 22.9.2016" xfId="7054"/>
    <cellStyle name="T_Calculate Plan 2008_TLP 2016 sửa lại gui STC 21.9.2016" xfId="7055"/>
    <cellStyle name="T_Calculation of Annex 4_22.10.06" xfId="7056"/>
    <cellStyle name="T_Calculation of Annex 4_22.10.06_1. BoQ 1 to 17_DS" xfId="7057"/>
    <cellStyle name="T_Calculation of Annex 4_22.10.06_1. BoQ 1 to 33_AnDuong" xfId="7058"/>
    <cellStyle name="T_Calculation of Annex 4_22.10.06_1. BoQ 1 to 34_AnDuong" xfId="7059"/>
    <cellStyle name="T_Calculation of Annex 4_22.10.06_1. BoQ 1 to 38_NguLao_23 Sep 09" xfId="7060"/>
    <cellStyle name="T_Calculation of Annex 4_22.10.06_1. BoQ 1 to 38_NguLao_Final" xfId="7061"/>
    <cellStyle name="T_Calculation of Annex 4_22.10.06_1. BoQ 1 to 42_KimSon" xfId="7062"/>
    <cellStyle name="T_Calculation of Annex 4_22.10.06_1. BoQ 1 to 42_NguLao" xfId="7063"/>
    <cellStyle name="T_Calculation of Annex 4_22.10.06_1. DuToan_AnDuong_Eng_23 Sep 09" xfId="7064"/>
    <cellStyle name="T_Calculation of Annex 4_22.10.06_2. DuToan_DoSon_Eng_23 Sep 09" xfId="7065"/>
    <cellStyle name="T_Cao do mong cong, phai tuyen" xfId="7066"/>
    <cellStyle name="T_Cao do mong cong, phai tuyen 2" xfId="7067"/>
    <cellStyle name="T_Cao do mong cong, phai tuyen_NHU CAU VA NGUON THUC HIEN CCTL CAP XA" xfId="7068"/>
    <cellStyle name="T_Cao do mong cong, phai tuyen_Thành phố-Nhu cau CCTL 2016" xfId="7069"/>
    <cellStyle name="T_Cao do mong cong, phai tuyen_TONG HOP QUYET TOAN THANH PHO 2013" xfId="7070"/>
    <cellStyle name="T_Cau ha loi HD Truongthinh" xfId="7071"/>
    <cellStyle name="T_Cau ha loi HD Truongthinh 2" xfId="7072"/>
    <cellStyle name="T_Cau ha loi HD Truongthinh_TONG HOP QUYET TOAN THANH PHO 2013" xfId="7073"/>
    <cellStyle name="T_Cau Phu Phuong" xfId="7074"/>
    <cellStyle name="T_Cau Phu Phuong 2" xfId="7075"/>
    <cellStyle name="T_Cau Phu Phuong_5. Du toan dien chieu sang" xfId="7076"/>
    <cellStyle name="T_Cau Phu Phuong_TONG HOP QUYET TOAN THANH PHO 2013" xfId="7077"/>
    <cellStyle name="T_CDKT" xfId="7078"/>
    <cellStyle name="T_CDKT 2" xfId="7079"/>
    <cellStyle name="T_CDKT_Bang Gia" xfId="7080"/>
    <cellStyle name="T_CDKT_Bang Gia_thanh toan cau tran (dot 7)-" xfId="7081"/>
    <cellStyle name="T_CDKT_Bang Gia_thanh_toan_cau_tran_dot_12" xfId="7082"/>
    <cellStyle name="T_CDKT_Bang Gia_thanh_toandot_14" xfId="7083"/>
    <cellStyle name="T_CDKT_Book1" xfId="7084"/>
    <cellStyle name="T_CDKT_KLNMD" xfId="7085"/>
    <cellStyle name="T_CDKT_Phụ luc goi 5" xfId="7086"/>
    <cellStyle name="T_CDKT_thanh toan cau tran (dot 7)-" xfId="7087"/>
    <cellStyle name="T_CDKT_thanh_toan_cau_tran_dot_12" xfId="7088"/>
    <cellStyle name="T_CDKT_thanh_toandot_14" xfId="7089"/>
    <cellStyle name="T_CDKT_TONG HOP QUYET TOAN THANH PHO 2013" xfId="7090"/>
    <cellStyle name="T_cham diem Milk chu ky2-ANH MINH" xfId="7091"/>
    <cellStyle name="T_cham diem Milk chu ky2-ANH MINH_Analysis Transport" xfId="7092"/>
    <cellStyle name="T_cham diem Milk chu ky2-ANH MINH_Analysis Transport_Bieu bang TLP 2016 huyện Lộc Hà 2" xfId="7093"/>
    <cellStyle name="T_cham diem Milk chu ky2-ANH MINH_Analysis Transport_PL bien phap cong trinh 22.9.2016" xfId="7094"/>
    <cellStyle name="T_cham diem Milk chu ky2-ANH MINH_Analysis Transport_TLP 2016 sửa lại gui STC 21.9.2016" xfId="7095"/>
    <cellStyle name="T_cham diem Milk chu ky2-ANH MINH_Bieu bang TLP 2016 huyện Lộc Hà 2" xfId="7096"/>
    <cellStyle name="T_cham diem Milk chu ky2-ANH MINH_Budget schedule 1H08_Acc dept" xfId="7097"/>
    <cellStyle name="T_cham diem Milk chu ky2-ANH MINH_Budget schedule 1H08_Acc dept_Bieu bang TLP 2016 huyện Lộc Hà 2" xfId="7098"/>
    <cellStyle name="T_cham diem Milk chu ky2-ANH MINH_Budget schedule 1H08_Acc dept_PL bien phap cong trinh 22.9.2016" xfId="7099"/>
    <cellStyle name="T_cham diem Milk chu ky2-ANH MINH_Budget schedule 1H08_Acc dept_TLP 2016 sửa lại gui STC 21.9.2016" xfId="7100"/>
    <cellStyle name="T_cham diem Milk chu ky2-ANH MINH_Calculate Plan 2008" xfId="7101"/>
    <cellStyle name="T_cham diem Milk chu ky2-ANH MINH_Calculate Plan 2008_Bieu bang TLP 2016 huyện Lộc Hà 2" xfId="7102"/>
    <cellStyle name="T_cham diem Milk chu ky2-ANH MINH_Calculate Plan 2008_PL bien phap cong trinh 22.9.2016" xfId="7103"/>
    <cellStyle name="T_cham diem Milk chu ky2-ANH MINH_Calculate Plan 2008_TLP 2016 sửa lại gui STC 21.9.2016" xfId="7104"/>
    <cellStyle name="T_cham diem Milk chu ky2-ANH MINH_PL bien phap cong trinh 22.9.2016" xfId="7105"/>
    <cellStyle name="T_cham diem Milk chu ky2-ANH MINH_Purchase moi - 090504" xfId="7106"/>
    <cellStyle name="T_cham diem Milk chu ky2-ANH MINH_Purchase moi - 090504_Bieu bang TLP 2016 huyện Lộc Hà 2" xfId="7107"/>
    <cellStyle name="T_cham diem Milk chu ky2-ANH MINH_Purchase moi - 090504_PL bien phap cong trinh 22.9.2016" xfId="7108"/>
    <cellStyle name="T_cham diem Milk chu ky2-ANH MINH_Purchase moi - 090504_TLP 2016 sửa lại gui STC 21.9.2016" xfId="7109"/>
    <cellStyle name="T_cham diem Milk chu ky2-ANH MINH_ra soat phan cap 1 (cuoi in ra)" xfId="7110"/>
    <cellStyle name="T_cham diem Milk chu ky2-ANH MINH_Report preparation" xfId="7111"/>
    <cellStyle name="T_cham diem Milk chu ky2-ANH MINH_Report preparation_Bieu bang TLP 2016 huyện Lộc Hà 2" xfId="7112"/>
    <cellStyle name="T_cham diem Milk chu ky2-ANH MINH_Report preparation_PL bien phap cong trinh 22.9.2016" xfId="7113"/>
    <cellStyle name="T_cham diem Milk chu ky2-ANH MINH_Report preparation_TLP 2016 sửa lại gui STC 21.9.2016" xfId="7114"/>
    <cellStyle name="T_cham diem Milk chu ky2-ANH MINH_Sale result 2008" xfId="7115"/>
    <cellStyle name="T_cham diem Milk chu ky2-ANH MINH_Sale result 2008_Bieu bang TLP 2016 huyện Lộc Hà 2" xfId="7116"/>
    <cellStyle name="T_cham diem Milk chu ky2-ANH MINH_Sale result 2008_PL bien phap cong trinh 22.9.2016" xfId="7117"/>
    <cellStyle name="T_cham diem Milk chu ky2-ANH MINH_Sale result 2008_TLP 2016 sửa lại gui STC 21.9.2016" xfId="7118"/>
    <cellStyle name="T_cham diem Milk chu ky2-ANH MINH_TLP 2016 sửa lại gui STC 21.9.2016" xfId="7119"/>
    <cellStyle name="T_cham trung bay ck 1 m.Bac milk co ke 2" xfId="7120"/>
    <cellStyle name="T_cham trung bay ck 1 m.Bac milk co ke 2_Analysis Transport" xfId="7121"/>
    <cellStyle name="T_cham trung bay ck 1 m.Bac milk co ke 2_Analysis Transport_Bieu bang TLP 2016 huyện Lộc Hà 2" xfId="7122"/>
    <cellStyle name="T_cham trung bay ck 1 m.Bac milk co ke 2_Analysis Transport_PL bien phap cong trinh 22.9.2016" xfId="7123"/>
    <cellStyle name="T_cham trung bay ck 1 m.Bac milk co ke 2_Analysis Transport_TLP 2016 sửa lại gui STC 21.9.2016" xfId="7124"/>
    <cellStyle name="T_cham trung bay ck 1 m.Bac milk co ke 2_Bieu bang TLP 2016 huyện Lộc Hà 2" xfId="7125"/>
    <cellStyle name="T_cham trung bay ck 1 m.Bac milk co ke 2_Budget schedule 1H08_Acc dept" xfId="7126"/>
    <cellStyle name="T_cham trung bay ck 1 m.Bac milk co ke 2_Budget schedule 1H08_Acc dept_Bieu bang TLP 2016 huyện Lộc Hà 2" xfId="7127"/>
    <cellStyle name="T_cham trung bay ck 1 m.Bac milk co ke 2_Budget schedule 1H08_Acc dept_PL bien phap cong trinh 22.9.2016" xfId="7128"/>
    <cellStyle name="T_cham trung bay ck 1 m.Bac milk co ke 2_Budget schedule 1H08_Acc dept_TLP 2016 sửa lại gui STC 21.9.2016" xfId="7129"/>
    <cellStyle name="T_cham trung bay ck 1 m.Bac milk co ke 2_Calculate Plan 2008" xfId="7130"/>
    <cellStyle name="T_cham trung bay ck 1 m.Bac milk co ke 2_Calculate Plan 2008_Bieu bang TLP 2016 huyện Lộc Hà 2" xfId="7131"/>
    <cellStyle name="T_cham trung bay ck 1 m.Bac milk co ke 2_Calculate Plan 2008_PL bien phap cong trinh 22.9.2016" xfId="7132"/>
    <cellStyle name="T_cham trung bay ck 1 m.Bac milk co ke 2_Calculate Plan 2008_TLP 2016 sửa lại gui STC 21.9.2016" xfId="7133"/>
    <cellStyle name="T_cham trung bay ck 1 m.Bac milk co ke 2_PL bien phap cong trinh 22.9.2016" xfId="7134"/>
    <cellStyle name="T_cham trung bay ck 1 m.Bac milk co ke 2_Purchase moi - 090504" xfId="7135"/>
    <cellStyle name="T_cham trung bay ck 1 m.Bac milk co ke 2_Purchase moi - 090504_Bieu bang TLP 2016 huyện Lộc Hà 2" xfId="7136"/>
    <cellStyle name="T_cham trung bay ck 1 m.Bac milk co ke 2_Purchase moi - 090504_PL bien phap cong trinh 22.9.2016" xfId="7137"/>
    <cellStyle name="T_cham trung bay ck 1 m.Bac milk co ke 2_Purchase moi - 090504_TLP 2016 sửa lại gui STC 21.9.2016" xfId="7138"/>
    <cellStyle name="T_cham trung bay ck 1 m.Bac milk co ke 2_ra soat phan cap 1 (cuoi in ra)" xfId="7139"/>
    <cellStyle name="T_cham trung bay ck 1 m.Bac milk co ke 2_Report preparation" xfId="7140"/>
    <cellStyle name="T_cham trung bay ck 1 m.Bac milk co ke 2_Report preparation_Bieu bang TLP 2016 huyện Lộc Hà 2" xfId="7141"/>
    <cellStyle name="T_cham trung bay ck 1 m.Bac milk co ke 2_Report preparation_PL bien phap cong trinh 22.9.2016" xfId="7142"/>
    <cellStyle name="T_cham trung bay ck 1 m.Bac milk co ke 2_Report preparation_TLP 2016 sửa lại gui STC 21.9.2016" xfId="7143"/>
    <cellStyle name="T_cham trung bay ck 1 m.Bac milk co ke 2_Sale result 2008" xfId="7144"/>
    <cellStyle name="T_cham trung bay ck 1 m.Bac milk co ke 2_Sale result 2008_Bieu bang TLP 2016 huyện Lộc Hà 2" xfId="7145"/>
    <cellStyle name="T_cham trung bay ck 1 m.Bac milk co ke 2_Sale result 2008_PL bien phap cong trinh 22.9.2016" xfId="7146"/>
    <cellStyle name="T_cham trung bay ck 1 m.Bac milk co ke 2_Sale result 2008_TLP 2016 sửa lại gui STC 21.9.2016" xfId="7147"/>
    <cellStyle name="T_cham trung bay ck 1 m.Bac milk co ke 2_TLP 2016 sửa lại gui STC 21.9.2016" xfId="7148"/>
    <cellStyle name="T_cham trung bay yao smart milk ck 2 mien Bac" xfId="7149"/>
    <cellStyle name="T_cham trung bay yao smart milk ck 2 mien Bac_Bieu bang TLP 2016 huyện Lộc Hà 2" xfId="7150"/>
    <cellStyle name="T_cham trung bay yao smart milk ck 2 mien Bac_Budget schedule 1H08_Acc dept" xfId="7151"/>
    <cellStyle name="T_cham trung bay yao smart milk ck 2 mien Bac_Budget schedule 1H08_Acc dept_Bieu bang TLP 2016 huyện Lộc Hà 2" xfId="7152"/>
    <cellStyle name="T_cham trung bay yao smart milk ck 2 mien Bac_Budget schedule 1H08_Acc dept_PL bien phap cong trinh 22.9.2016" xfId="7153"/>
    <cellStyle name="T_cham trung bay yao smart milk ck 2 mien Bac_Budget schedule 1H08_Acc dept_TLP 2016 sửa lại gui STC 21.9.2016" xfId="7154"/>
    <cellStyle name="T_cham trung bay yao smart milk ck 2 mien Bac_PL bien phap cong trinh 22.9.2016" xfId="7155"/>
    <cellStyle name="T_cham trung bay yao smart milk ck 2 mien Bac_Purchase moi - 090504" xfId="7156"/>
    <cellStyle name="T_cham trung bay yao smart milk ck 2 mien Bac_Purchase moi - 090504_Bieu bang TLP 2016 huyện Lộc Hà 2" xfId="7157"/>
    <cellStyle name="T_cham trung bay yao smart milk ck 2 mien Bac_Purchase moi - 090504_PL bien phap cong trinh 22.9.2016" xfId="7158"/>
    <cellStyle name="T_cham trung bay yao smart milk ck 2 mien Bac_Purchase moi - 090504_TLP 2016 sửa lại gui STC 21.9.2016" xfId="7159"/>
    <cellStyle name="T_cham trung bay yao smart milk ck 2 mien Bac_ra soat phan cap 1 (cuoi in ra)" xfId="7160"/>
    <cellStyle name="T_cham trung bay yao smart milk ck 2 mien Bac_Report preparation" xfId="7161"/>
    <cellStyle name="T_cham trung bay yao smart milk ck 2 mien Bac_Report preparation_Bieu bang TLP 2016 huyện Lộc Hà 2" xfId="7162"/>
    <cellStyle name="T_cham trung bay yao smart milk ck 2 mien Bac_Report preparation_PL bien phap cong trinh 22.9.2016" xfId="7163"/>
    <cellStyle name="T_cham trung bay yao smart milk ck 2 mien Bac_Report preparation_TLP 2016 sửa lại gui STC 21.9.2016" xfId="7164"/>
    <cellStyle name="T_cham trung bay yao smart milk ck 2 mien Bac_TLP 2016 sửa lại gui STC 21.9.2016" xfId="7165"/>
    <cellStyle name="T_Chi tiet Du toan 2010 TP_ chinh 14.12.09" xfId="7166"/>
    <cellStyle name="T_Chi tiet Du toan 2010 TP_ chinh 14.12.09 2" xfId="7167"/>
    <cellStyle name="T_Chi tiet Du toan 2010 TP_ chinh 14.12.09 2_Thành phố-Nhu cau CCTL 2016" xfId="7168"/>
    <cellStyle name="T_Chi tiet Du toan 2010 TP_ chinh 14.12.09_1. DU TOAN CHI 2014_KHOI QH-PX (duthao).10.10" xfId="7169"/>
    <cellStyle name="T_Chi tiet Du toan 2010 TP_ chinh 14.12.09_1. DU TOAN CHI 2014_KHOI QH-PX (duthao).10.10_Thành phố-Nhu cau CCTL 2016" xfId="7170"/>
    <cellStyle name="T_Chi tiet Du toan 2010 TP_ chinh 14.12.09_1. DU TOAN CHI 2014_KHOI QH-PX (duthao).9.10(hop LC)-sua" xfId="7171"/>
    <cellStyle name="T_Chi tiet Du toan 2010 TP_ chinh 14.12.09_1. DU TOAN CHI 2014_KHOI QH-PX (duthao).9.10(hop LC)-sua_Thành phố-Nhu cau CCTL 2016" xfId="7172"/>
    <cellStyle name="T_Chi tiet Du toan 2010 TP_ chinh 14.12.09_2. Cac chinh sach an sinh DT2012, XD DT2013 (Q.H)" xfId="7173"/>
    <cellStyle name="T_Chi tiet Du toan 2010 TP_ chinh 14.12.09_2. Cac chinh sach an sinh DT2012, XD DT2013 (Q.H)_Thành phố-Nhu cau CCTL 2016" xfId="7174"/>
    <cellStyle name="T_Chi tiet Du toan 2010 TP_ chinh 14.12.09_4. Cac Phu luc co so tinh DT_2012 (ngocthu)" xfId="7175"/>
    <cellStyle name="T_Chi tiet Du toan 2010 TP_ chinh 14.12.09_4. Cac Phu luc co so tinh DT_2012 (ngocthu)_Thành phố-Nhu cau CCTL 2016" xfId="7176"/>
    <cellStyle name="T_Chi tiet Du toan 2010 TP_ chinh 14.12.09_4. Cac Phu luc co so tinh DT_2012 (ngocthu)-a" xfId="7177"/>
    <cellStyle name="T_Chi tiet Du toan 2010 TP_ chinh 14.12.09_4. Cac Phu luc co so tinh DT_2012 (ngocthu)-a_Thành phố-Nhu cau CCTL 2016" xfId="7178"/>
    <cellStyle name="T_Chi tiet Du toan 2010 TP_ chinh 14.12.09_4. Cac Phu luc co so tinh DT_2012 (ngocthu)-chinhthuc" xfId="7179"/>
    <cellStyle name="T_Chi tiet Du toan 2010 TP_ chinh 14.12.09_4. Cac Phu luc co so tinh DT_2012 (ngocthu)-chinhthuc_Thành phố-Nhu cau CCTL 2016" xfId="7180"/>
    <cellStyle name="T_Chi tiet Du toan 2010 TP_ chinh 14.12.09_4.BIEU MAU CAC PHU LUC CO SO TINH DT_2012 (ngocthu)" xfId="7181"/>
    <cellStyle name="T_Chi tiet Du toan 2010 TP_ chinh 14.12.09_4.BIEU MAU CAC PHU LUC CO SO TINH DT_2012 (ngocthu).a" xfId="7182"/>
    <cellStyle name="T_Chi tiet Du toan 2010 TP_ chinh 14.12.09_4.BIEU MAU CAC PHU LUC CO SO TINH DT_2012 (ngocthu).a_Thành phố-Nhu cau CCTL 2016" xfId="7183"/>
    <cellStyle name="T_Chi tiet Du toan 2010 TP_ chinh 14.12.09_4.BIEU MAU CAC PHU LUC CO SO TINH DT_2012 (ngocthu)_Thành phố-Nhu cau CCTL 2016" xfId="7184"/>
    <cellStyle name="T_Chi tiet Du toan 2010 TP_ chinh 14.12.09_BIEU MAU CAC PHU LUC CO SO TINH DT_2011" xfId="7185"/>
    <cellStyle name="T_Chi tiet Du toan 2010 TP_ chinh 14.12.09_BIEU MAU CAC PHU LUC CO SO TINH DT_2011_Thành phố-Nhu cau CCTL 2016" xfId="7186"/>
    <cellStyle name="T_Chi tiet Du toan 2010 TP_ chinh 14.12.09_BIEU MAU CAC PHU LUC CO SO TINH DT_2012" xfId="7187"/>
    <cellStyle name="T_Chi tiet Du toan 2010 TP_ chinh 14.12.09_BIEU MAU CAC PHU LUC CO SO TINH DT_2012_Thành phố-Nhu cau CCTL 2016" xfId="7188"/>
    <cellStyle name="T_Chi tiet Du toan 2010 TP_ chinh 14.12.09_BIEU MAU XAY DUNG DU TOAN 2013 (DU THAO n)" xfId="7189"/>
    <cellStyle name="T_Chi tiet Du toan 2010 TP_ chinh 14.12.09_BIEU MAU XAY DUNG DU TOAN 2013 (DU THAO n)_Thành phố-Nhu cau CCTL 2016" xfId="7190"/>
    <cellStyle name="T_Chi tiet Du toan 2010 TP_ chinh 14.12.09_Book1" xfId="7191"/>
    <cellStyle name="T_Chi tiet Du toan 2010 TP_ chinh 14.12.09_Book1_Thành phố-Nhu cau CCTL 2016" xfId="7192"/>
    <cellStyle name="T_Chi tiet Du toan 2010 TP_ chinh 14.12.09_Book3" xfId="7193"/>
    <cellStyle name="T_Chi tiet Du toan 2010 TP_ chinh 14.12.09_Book3_Thành phố-Nhu cau CCTL 2016" xfId="7194"/>
    <cellStyle name="T_Chi tiet Du toan 2010 TP_ chinh 14.12.09_Co so tinh su nghiep giao duc (chinh thuc)" xfId="7195"/>
    <cellStyle name="T_Chi tiet Du toan 2010 TP_ chinh 14.12.09_Co so tinh su nghiep giao duc (chinh thuc)_Thành phố-Nhu cau CCTL 2016" xfId="7196"/>
    <cellStyle name="T_Chi tiet Du toan 2010 TP_ chinh 14.12.09_DU TOAN 2012_KHOI QH-PX (02-12-2011) QUYNH" xfId="7197"/>
    <cellStyle name="T_Chi tiet Du toan 2010 TP_ chinh 14.12.09_DU TOAN 2012_KHOI QH-PX (02-12-2011) QUYNH_Thành phố-Nhu cau CCTL 2016" xfId="7198"/>
    <cellStyle name="T_Chi tiet Du toan 2010 TP_ chinh 14.12.09_DU TOAN 2012_KHOI QH-PX (30-11-2011)" xfId="7199"/>
    <cellStyle name="T_Chi tiet Du toan 2010 TP_ chinh 14.12.09_DU TOAN 2012_KHOI QH-PX (30-11-2011)_Thành phố-Nhu cau CCTL 2016" xfId="7200"/>
    <cellStyle name="T_Chi tiet Du toan 2010 TP_ chinh 14.12.09_DU TOAN 2012_KHOI QH-PX (Ngay 08-12-2011)" xfId="7201"/>
    <cellStyle name="T_Chi tiet Du toan 2010 TP_ chinh 14.12.09_DU TOAN 2012_KHOI QH-PX (Ngay 08-12-2011)_Thành phố-Nhu cau CCTL 2016" xfId="7202"/>
    <cellStyle name="T_Chi tiet Du toan 2010 TP_ chinh 14.12.09_DU TOAN 2012_KHOI QH-PX (Ngay 17-11-2011)" xfId="7203"/>
    <cellStyle name="T_Chi tiet Du toan 2010 TP_ chinh 14.12.09_DU TOAN 2012_KHOI QH-PX (Ngay 17-11-2011)_Thành phố-Nhu cau CCTL 2016" xfId="7204"/>
    <cellStyle name="T_Chi tiet Du toan 2010 TP_ chinh 14.12.09_DU TOAN 2012_KHOI QH-PX (Ngay 28-11-2011)" xfId="7205"/>
    <cellStyle name="T_Chi tiet Du toan 2010 TP_ chinh 14.12.09_DU TOAN 2012_KHOI QH-PX (Ngay 28-11-2011)_Thành phố-Nhu cau CCTL 2016" xfId="7206"/>
    <cellStyle name="T_Chi tiet Du toan 2010 TP_ chinh 14.12.09_DU TOAN CHI 2012_KHOI QH-PX (08-12-2011)" xfId="7207"/>
    <cellStyle name="T_Chi tiet Du toan 2010 TP_ chinh 14.12.09_DU TOAN CHI 2012_KHOI QH-PX (08-12-2011)_Thành phố-Nhu cau CCTL 2016" xfId="7208"/>
    <cellStyle name="T_Chi tiet Du toan 2010 TP_ chinh 14.12.09_DU TOAN CHI 2012_KHOI QH-PX (13-12-2011-Hoan chinh theo y kien anh Dung)" xfId="7209"/>
    <cellStyle name="T_Chi tiet Du toan 2010 TP_ chinh 14.12.09_DU TOAN CHI 2012_KHOI QH-PX (13-12-2011-Hoan chinh theo y kien anh Dung)_Thành phố-Nhu cau CCTL 2016" xfId="7210"/>
    <cellStyle name="T_Chi tiet Du toan 2010 TP_ chinh 14.12.09_So lieu co ban" xfId="7211"/>
    <cellStyle name="T_Chi tiet Du toan 2010 TP_ chinh 14.12.09_So lieu co ban_Thành phố-Nhu cau CCTL 2016" xfId="7212"/>
    <cellStyle name="T_Chi tiet Du toan 2010 TP_ chinh 14.12.09_Thành phố-Nhu cau CCTL 2016" xfId="7213"/>
    <cellStyle name="T_Chi tiet Du toan 2010 TP_ chinh 18.12.09_UB sua" xfId="7214"/>
    <cellStyle name="T_Chi tiet Du toan 2010 TP_ chinh 18.12.09_UB sua 2" xfId="7215"/>
    <cellStyle name="T_Chi tiet Du toan 2010 TP_ chinh 18.12.09_UB sua 2_Thành phố-Nhu cau CCTL 2016" xfId="7216"/>
    <cellStyle name="T_Chi tiet Du toan 2010 TP_ chinh 18.12.09_UB sua_1. DU TOAN CHI 2014_KHOI QH-PX (duthao).10.10" xfId="7217"/>
    <cellStyle name="T_Chi tiet Du toan 2010 TP_ chinh 18.12.09_UB sua_1. DU TOAN CHI 2014_KHOI QH-PX (duthao).10.10_Thành phố-Nhu cau CCTL 2016" xfId="7218"/>
    <cellStyle name="T_Chi tiet Du toan 2010 TP_ chinh 18.12.09_UB sua_1. DU TOAN CHI 2014_KHOI QH-PX (duthao).9.10(hop LC)-sua" xfId="7219"/>
    <cellStyle name="T_Chi tiet Du toan 2010 TP_ chinh 18.12.09_UB sua_1. DU TOAN CHI 2014_KHOI QH-PX (duthao).9.10(hop LC)-sua_Thành phố-Nhu cau CCTL 2016" xfId="7220"/>
    <cellStyle name="T_Chi tiet Du toan 2010 TP_ chinh 18.12.09_UB sua_2. Cac chinh sach an sinh DT2012, XD DT2013 (Q.H)" xfId="7221"/>
    <cellStyle name="T_Chi tiet Du toan 2010 TP_ chinh 18.12.09_UB sua_2. Cac chinh sach an sinh DT2012, XD DT2013 (Q.H)_Thành phố-Nhu cau CCTL 2016" xfId="7222"/>
    <cellStyle name="T_Chi tiet Du toan 2010 TP_ chinh 18.12.09_UB sua_4. Cac Phu luc co so tinh DT_2012 (ngocthu)" xfId="7223"/>
    <cellStyle name="T_Chi tiet Du toan 2010 TP_ chinh 18.12.09_UB sua_4. Cac Phu luc co so tinh DT_2012 (ngocthu)_Thành phố-Nhu cau CCTL 2016" xfId="7224"/>
    <cellStyle name="T_Chi tiet Du toan 2010 TP_ chinh 18.12.09_UB sua_4. Cac Phu luc co so tinh DT_2012 (ngocthu)-a" xfId="7225"/>
    <cellStyle name="T_Chi tiet Du toan 2010 TP_ chinh 18.12.09_UB sua_4. Cac Phu luc co so tinh DT_2012 (ngocthu)-a_Thành phố-Nhu cau CCTL 2016" xfId="7226"/>
    <cellStyle name="T_Chi tiet Du toan 2010 TP_ chinh 18.12.09_UB sua_4. Cac Phu luc co so tinh DT_2012 (ngocthu)-chinhthuc" xfId="7227"/>
    <cellStyle name="T_Chi tiet Du toan 2010 TP_ chinh 18.12.09_UB sua_4. Cac Phu luc co so tinh DT_2012 (ngocthu)-chinhthuc_Thành phố-Nhu cau CCTL 2016" xfId="7228"/>
    <cellStyle name="T_Chi tiet Du toan 2010 TP_ chinh 18.12.09_UB sua_4.BIEU MAU CAC PHU LUC CO SO TINH DT_2012 (ngocthu)" xfId="7229"/>
    <cellStyle name="T_Chi tiet Du toan 2010 TP_ chinh 18.12.09_UB sua_4.BIEU MAU CAC PHU LUC CO SO TINH DT_2012 (ngocthu).a" xfId="7230"/>
    <cellStyle name="T_Chi tiet Du toan 2010 TP_ chinh 18.12.09_UB sua_4.BIEU MAU CAC PHU LUC CO SO TINH DT_2012 (ngocthu).a_Thành phố-Nhu cau CCTL 2016" xfId="7231"/>
    <cellStyle name="T_Chi tiet Du toan 2010 TP_ chinh 18.12.09_UB sua_4.BIEU MAU CAC PHU LUC CO SO TINH DT_2012 (ngocthu)_Thành phố-Nhu cau CCTL 2016" xfId="7232"/>
    <cellStyle name="T_Chi tiet Du toan 2010 TP_ chinh 18.12.09_UB sua_BIEU MAU CAC PHU LUC CO SO TINH DT_2011" xfId="7233"/>
    <cellStyle name="T_Chi tiet Du toan 2010 TP_ chinh 18.12.09_UB sua_BIEU MAU CAC PHU LUC CO SO TINH DT_2011_Thành phố-Nhu cau CCTL 2016" xfId="7234"/>
    <cellStyle name="T_Chi tiet Du toan 2010 TP_ chinh 18.12.09_UB sua_BIEU MAU CAC PHU LUC CO SO TINH DT_2012" xfId="7235"/>
    <cellStyle name="T_Chi tiet Du toan 2010 TP_ chinh 18.12.09_UB sua_BIEU MAU CAC PHU LUC CO SO TINH DT_2012_Thành phố-Nhu cau CCTL 2016" xfId="7236"/>
    <cellStyle name="T_Chi tiet Du toan 2010 TP_ chinh 18.12.09_UB sua_BIEU MAU XAY DUNG DU TOAN 2013 (DU THAO n)" xfId="7237"/>
    <cellStyle name="T_Chi tiet Du toan 2010 TP_ chinh 18.12.09_UB sua_BIEU MAU XAY DUNG DU TOAN 2013 (DU THAO n)_Thành phố-Nhu cau CCTL 2016" xfId="7238"/>
    <cellStyle name="T_Chi tiet Du toan 2010 TP_ chinh 18.12.09_UB sua_Book1" xfId="7239"/>
    <cellStyle name="T_Chi tiet Du toan 2010 TP_ chinh 18.12.09_UB sua_Book1_Thành phố-Nhu cau CCTL 2016" xfId="7240"/>
    <cellStyle name="T_Chi tiet Du toan 2010 TP_ chinh 18.12.09_UB sua_Book3" xfId="7241"/>
    <cellStyle name="T_Chi tiet Du toan 2010 TP_ chinh 18.12.09_UB sua_Book3_Thành phố-Nhu cau CCTL 2016" xfId="7242"/>
    <cellStyle name="T_Chi tiet Du toan 2010 TP_ chinh 18.12.09_UB sua_Co so tinh su nghiep giao duc (chinh thuc)" xfId="7243"/>
    <cellStyle name="T_Chi tiet Du toan 2010 TP_ chinh 18.12.09_UB sua_Co so tinh su nghiep giao duc (chinh thuc)_Thành phố-Nhu cau CCTL 2016" xfId="7244"/>
    <cellStyle name="T_Chi tiet Du toan 2010 TP_ chinh 18.12.09_UB sua_DU TOAN 2012_KHOI QH-PX (02-12-2011) QUYNH" xfId="7245"/>
    <cellStyle name="T_Chi tiet Du toan 2010 TP_ chinh 18.12.09_UB sua_DU TOAN 2012_KHOI QH-PX (02-12-2011) QUYNH_Thành phố-Nhu cau CCTL 2016" xfId="7246"/>
    <cellStyle name="T_Chi tiet Du toan 2010 TP_ chinh 18.12.09_UB sua_DU TOAN 2012_KHOI QH-PX (30-11-2011)" xfId="7247"/>
    <cellStyle name="T_Chi tiet Du toan 2010 TP_ chinh 18.12.09_UB sua_DU TOAN 2012_KHOI QH-PX (30-11-2011)_Thành phố-Nhu cau CCTL 2016" xfId="7248"/>
    <cellStyle name="T_Chi tiet Du toan 2010 TP_ chinh 18.12.09_UB sua_DU TOAN 2012_KHOI QH-PX (Ngay 08-12-2011)" xfId="7249"/>
    <cellStyle name="T_Chi tiet Du toan 2010 TP_ chinh 18.12.09_UB sua_DU TOAN 2012_KHOI QH-PX (Ngay 08-12-2011)_Thành phố-Nhu cau CCTL 2016" xfId="7250"/>
    <cellStyle name="T_Chi tiet Du toan 2010 TP_ chinh 18.12.09_UB sua_DU TOAN 2012_KHOI QH-PX (Ngay 17-11-2011)" xfId="7251"/>
    <cellStyle name="T_Chi tiet Du toan 2010 TP_ chinh 18.12.09_UB sua_DU TOAN 2012_KHOI QH-PX (Ngay 17-11-2011)_Thành phố-Nhu cau CCTL 2016" xfId="7252"/>
    <cellStyle name="T_Chi tiet Du toan 2010 TP_ chinh 18.12.09_UB sua_DU TOAN 2012_KHOI QH-PX (Ngay 28-11-2011)" xfId="7253"/>
    <cellStyle name="T_Chi tiet Du toan 2010 TP_ chinh 18.12.09_UB sua_DU TOAN 2012_KHOI QH-PX (Ngay 28-11-2011)_Thành phố-Nhu cau CCTL 2016" xfId="7254"/>
    <cellStyle name="T_Chi tiet Du toan 2010 TP_ chinh 18.12.09_UB sua_DU TOAN CHI 2012_KHOI QH-PX (08-12-2011)" xfId="7255"/>
    <cellStyle name="T_Chi tiet Du toan 2010 TP_ chinh 18.12.09_UB sua_DU TOAN CHI 2012_KHOI QH-PX (08-12-2011)_Thành phố-Nhu cau CCTL 2016" xfId="7256"/>
    <cellStyle name="T_Chi tiet Du toan 2010 TP_ chinh 18.12.09_UB sua_DU TOAN CHI 2012_KHOI QH-PX (13-12-2011-Hoan chinh theo y kien anh Dung)" xfId="7257"/>
    <cellStyle name="T_Chi tiet Du toan 2010 TP_ chinh 18.12.09_UB sua_DU TOAN CHI 2012_KHOI QH-PX (13-12-2011-Hoan chinh theo y kien anh Dung)_Thành phố-Nhu cau CCTL 2016" xfId="7258"/>
    <cellStyle name="T_Chi tiet Du toan 2010 TP_ chinh 18.12.09_UB sua_So lieu co ban" xfId="7259"/>
    <cellStyle name="T_Chi tiet Du toan 2010 TP_ chinh 18.12.09_UB sua_So lieu co ban_Thành phố-Nhu cau CCTL 2016" xfId="7260"/>
    <cellStyle name="T_Chi tiet Du toan 2010 TP_ chinh 18.12.09_UB sua_Thành phố-Nhu cau CCTL 2016" xfId="7261"/>
    <cellStyle name="T_CHU THANH" xfId="7262"/>
    <cellStyle name="T_Chu_dieu11-08" xfId="7263"/>
    <cellStyle name="T_Chuan bi dau tu nam 2008" xfId="7264"/>
    <cellStyle name="T_Chuan bi dau tu nam 2008_131114- Bieu giao du toan CTMTQG 2014 giao" xfId="7265"/>
    <cellStyle name="T_Chuan bi dau tu nam 2008_CQ XAC DINH MAT BANG 2016 (Quảng Trị)" xfId="7266"/>
    <cellStyle name="T_Chuan bi dau tu nam 2008_CQ XAC DINH MAT BANG 2016 Thanh Hoa" xfId="7267"/>
    <cellStyle name="T_CHUYEN TUAN PHU CAP DANG UY VIEN" xfId="7268"/>
    <cellStyle name="T_CHUYEN TUAN PHU CAP DANG UY VIEN 2" xfId="7269"/>
    <cellStyle name="T_CHUYEN TUAN PHU CAP DANG UY VIEN 2_Thành phố-Nhu cau CCTL 2016" xfId="7270"/>
    <cellStyle name="T_CHUYEN TUAN PHU CAP DANG UY VIEN_1. DU TOAN CHI 2014_KHOI QH-PX (duthao).10.10" xfId="7271"/>
    <cellStyle name="T_CHUYEN TUAN PHU CAP DANG UY VIEN_1. DU TOAN CHI 2014_KHOI QH-PX (duthao).10.10_Thành phố-Nhu cau CCTL 2016" xfId="7272"/>
    <cellStyle name="T_CHUYEN TUAN PHU CAP DANG UY VIEN_1. DU TOAN CHI 2014_KHOI QH-PX (duthao).9.10(hop LC)-sua" xfId="7273"/>
    <cellStyle name="T_CHUYEN TUAN PHU CAP DANG UY VIEN_1. DU TOAN CHI 2014_KHOI QH-PX (duthao).9.10(hop LC)-sua_Thành phố-Nhu cau CCTL 2016" xfId="7274"/>
    <cellStyle name="T_CHUYEN TUAN PHU CAP DANG UY VIEN_2. Cac chinh sach an sinh DT2012, XD DT2013 (Q.H)" xfId="7275"/>
    <cellStyle name="T_CHUYEN TUAN PHU CAP DANG UY VIEN_2. Cac chinh sach an sinh DT2012, XD DT2013 (Q.H)_Thành phố-Nhu cau CCTL 2016" xfId="7276"/>
    <cellStyle name="T_CHUYEN TUAN PHU CAP DANG UY VIEN_4. Cac Phu luc co so tinh DT_2012 (ngocthu)" xfId="7277"/>
    <cellStyle name="T_CHUYEN TUAN PHU CAP DANG UY VIEN_4. Cac Phu luc co so tinh DT_2012 (ngocthu)_Thành phố-Nhu cau CCTL 2016" xfId="7278"/>
    <cellStyle name="T_CHUYEN TUAN PHU CAP DANG UY VIEN_4. Cac Phu luc co so tinh DT_2012 (ngocthu)-a" xfId="7279"/>
    <cellStyle name="T_CHUYEN TUAN PHU CAP DANG UY VIEN_4. Cac Phu luc co so tinh DT_2012 (ngocthu)-a_Thành phố-Nhu cau CCTL 2016" xfId="7280"/>
    <cellStyle name="T_CHUYEN TUAN PHU CAP DANG UY VIEN_4. Cac Phu luc co so tinh DT_2012 (ngocthu)-chinhthuc" xfId="7281"/>
    <cellStyle name="T_CHUYEN TUAN PHU CAP DANG UY VIEN_4. Cac Phu luc co so tinh DT_2012 (ngocthu)-chinhthuc_Thành phố-Nhu cau CCTL 2016" xfId="7282"/>
    <cellStyle name="T_CHUYEN TUAN PHU CAP DANG UY VIEN_4.BIEU MAU CAC PHU LUC CO SO TINH DT_2012 (ngocthu)" xfId="7283"/>
    <cellStyle name="T_CHUYEN TUAN PHU CAP DANG UY VIEN_4.BIEU MAU CAC PHU LUC CO SO TINH DT_2012 (ngocthu).a" xfId="7284"/>
    <cellStyle name="T_CHUYEN TUAN PHU CAP DANG UY VIEN_4.BIEU MAU CAC PHU LUC CO SO TINH DT_2012 (ngocthu).a_Thành phố-Nhu cau CCTL 2016" xfId="7285"/>
    <cellStyle name="T_CHUYEN TUAN PHU CAP DANG UY VIEN_4.BIEU MAU CAC PHU LUC CO SO TINH DT_2012 (ngocthu)_Thành phố-Nhu cau CCTL 2016" xfId="7286"/>
    <cellStyle name="T_CHUYEN TUAN PHU CAP DANG UY VIEN_BIEU MAU CAC PHU LUC CO SO TINH DT_2011" xfId="7287"/>
    <cellStyle name="T_CHUYEN TUAN PHU CAP DANG UY VIEN_BIEU MAU CAC PHU LUC CO SO TINH DT_2011_Thành phố-Nhu cau CCTL 2016" xfId="7288"/>
    <cellStyle name="T_CHUYEN TUAN PHU CAP DANG UY VIEN_BIEU MAU CAC PHU LUC CO SO TINH DT_2012" xfId="7289"/>
    <cellStyle name="T_CHUYEN TUAN PHU CAP DANG UY VIEN_BIEU MAU CAC PHU LUC CO SO TINH DT_2012_Thành phố-Nhu cau CCTL 2016" xfId="7290"/>
    <cellStyle name="T_CHUYEN TUAN PHU CAP DANG UY VIEN_BIEU MAU XAY DUNG DU TOAN 2013 (DU THAO n)" xfId="7291"/>
    <cellStyle name="T_CHUYEN TUAN PHU CAP DANG UY VIEN_BIEU MAU XAY DUNG DU TOAN 2013 (DU THAO n)_Thành phố-Nhu cau CCTL 2016" xfId="7292"/>
    <cellStyle name="T_CHUYEN TUAN PHU CAP DANG UY VIEN_Book1" xfId="7293"/>
    <cellStyle name="T_CHUYEN TUAN PHU CAP DANG UY VIEN_Book1_Thành phố-Nhu cau CCTL 2016" xfId="7294"/>
    <cellStyle name="T_CHUYEN TUAN PHU CAP DANG UY VIEN_Book3" xfId="7295"/>
    <cellStyle name="T_CHUYEN TUAN PHU CAP DANG UY VIEN_Book3_Thành phố-Nhu cau CCTL 2016" xfId="7296"/>
    <cellStyle name="T_CHUYEN TUAN PHU CAP DANG UY VIEN_Co so tinh su nghiep giao duc (chinh thuc)" xfId="7297"/>
    <cellStyle name="T_CHUYEN TUAN PHU CAP DANG UY VIEN_Co so tinh su nghiep giao duc (chinh thuc)_Thành phố-Nhu cau CCTL 2016" xfId="7298"/>
    <cellStyle name="T_CHUYEN TUAN PHU CAP DANG UY VIEN_DU TOAN 2012_KHOI QH-PX (02-12-2011) QUYNH" xfId="7299"/>
    <cellStyle name="T_CHUYEN TUAN PHU CAP DANG UY VIEN_DU TOAN 2012_KHOI QH-PX (02-12-2011) QUYNH_Thành phố-Nhu cau CCTL 2016" xfId="7300"/>
    <cellStyle name="T_CHUYEN TUAN PHU CAP DANG UY VIEN_DU TOAN 2012_KHOI QH-PX (30-11-2011)" xfId="7301"/>
    <cellStyle name="T_CHUYEN TUAN PHU CAP DANG UY VIEN_DU TOAN 2012_KHOI QH-PX (30-11-2011)_Thành phố-Nhu cau CCTL 2016" xfId="7302"/>
    <cellStyle name="T_CHUYEN TUAN PHU CAP DANG UY VIEN_DU TOAN 2012_KHOI QH-PX (Ngay 08-12-2011)" xfId="7303"/>
    <cellStyle name="T_CHUYEN TUAN PHU CAP DANG UY VIEN_DU TOAN 2012_KHOI QH-PX (Ngay 08-12-2011)_Thành phố-Nhu cau CCTL 2016" xfId="7304"/>
    <cellStyle name="T_CHUYEN TUAN PHU CAP DANG UY VIEN_DU TOAN 2012_KHOI QH-PX (Ngay 17-11-2011)" xfId="7305"/>
    <cellStyle name="T_CHUYEN TUAN PHU CAP DANG UY VIEN_DU TOAN 2012_KHOI QH-PX (Ngay 17-11-2011)_Thành phố-Nhu cau CCTL 2016" xfId="7306"/>
    <cellStyle name="T_CHUYEN TUAN PHU CAP DANG UY VIEN_DU TOAN 2012_KHOI QH-PX (Ngay 28-11-2011)" xfId="7307"/>
    <cellStyle name="T_CHUYEN TUAN PHU CAP DANG UY VIEN_DU TOAN 2012_KHOI QH-PX (Ngay 28-11-2011)_Thành phố-Nhu cau CCTL 2016" xfId="7308"/>
    <cellStyle name="T_CHUYEN TUAN PHU CAP DANG UY VIEN_DU TOAN CHI 2012_KHOI QH-PX (08-12-2011)" xfId="7309"/>
    <cellStyle name="T_CHUYEN TUAN PHU CAP DANG UY VIEN_DU TOAN CHI 2012_KHOI QH-PX (08-12-2011)_Thành phố-Nhu cau CCTL 2016" xfId="7310"/>
    <cellStyle name="T_CHUYEN TUAN PHU CAP DANG UY VIEN_DU TOAN CHI 2012_KHOI QH-PX (13-12-2011-Hoan chinh theo y kien anh Dung)" xfId="7311"/>
    <cellStyle name="T_CHUYEN TUAN PHU CAP DANG UY VIEN_DU TOAN CHI 2012_KHOI QH-PX (13-12-2011-Hoan chinh theo y kien anh Dung)_Thành phố-Nhu cau CCTL 2016" xfId="7312"/>
    <cellStyle name="T_CHUYEN TUAN PHU CAP DANG UY VIEN_So lieu co ban" xfId="7313"/>
    <cellStyle name="T_CHUYEN TUAN PHU CAP DANG UY VIEN_So lieu co ban_Thành phố-Nhu cau CCTL 2016" xfId="7314"/>
    <cellStyle name="T_CHUYEN TUAN PHU CAP DANG UY VIEN_Thành phố-Nhu cau CCTL 2016" xfId="7315"/>
    <cellStyle name="T_Copy of Bao cao  XDCB 7 thang nam 2008_So KH&amp;DT SUA" xfId="7316"/>
    <cellStyle name="T_Copy of Bao cao  XDCB 7 thang nam 2008_So KH&amp;DT SUA_131114- Bieu giao du toan CTMTQG 2014 giao" xfId="7317"/>
    <cellStyle name="T_Copy of Bao cao  XDCB 7 thang nam 2008_So KH&amp;DT SUA_CQ XAC DINH MAT BANG 2016 (Quảng Trị)" xfId="7318"/>
    <cellStyle name="T_Copy of Bao cao  XDCB 7 thang nam 2008_So KH&amp;DT SUA_CQ XAC DINH MAT BANG 2016 Thanh Hoa" xfId="7319"/>
    <cellStyle name="T_CPK" xfId="7320"/>
    <cellStyle name="T_CPK_131114- Bieu giao du toan CTMTQG 2014 giao" xfId="7321"/>
    <cellStyle name="T_CPK_CQ XAC DINH MAT BANG 2016 (Quảng Trị)" xfId="7322"/>
    <cellStyle name="T_CPK_CQ XAC DINH MAT BANG 2016 Thanh Hoa" xfId="7323"/>
    <cellStyle name="T_CQ XAC DINH MAT BANG 2016 (Quảng Trị)" xfId="7324"/>
    <cellStyle name="T_CQ XAC DINH MAT BANG 2016 Thanh Hoa" xfId="7325"/>
    <cellStyle name="T_CtBa_2905" xfId="7326"/>
    <cellStyle name="T_CtBa_2905_Bo2107" xfId="7327"/>
    <cellStyle name="T_CtBa_2905_Chu_dieu11-08" xfId="7328"/>
    <cellStyle name="T_CTMTQG 2008" xfId="7329"/>
    <cellStyle name="T_CTMTQG 2008_131114- Bieu giao du toan CTMTQG 2014 giao" xfId="7330"/>
    <cellStyle name="T_CTMTQG 2008_Bieu mau danh muc du an thuoc CTMTQG nam 2008" xfId="7331"/>
    <cellStyle name="T_CTMTQG 2008_Bieu mau danh muc du an thuoc CTMTQG nam 2008_131114- Bieu giao du toan CTMTQG 2014 giao" xfId="7332"/>
    <cellStyle name="T_CTMTQG 2008_Bieu mau danh muc du an thuoc CTMTQG nam 2008_CQ XAC DINH MAT BANG 2016 (Quảng Trị)" xfId="7333"/>
    <cellStyle name="T_CTMTQG 2008_Bieu mau danh muc du an thuoc CTMTQG nam 2008_CQ XAC DINH MAT BANG 2016 Thanh Hoa" xfId="7334"/>
    <cellStyle name="T_CTMTQG 2008_CQ XAC DINH MAT BANG 2016 (Quảng Trị)" xfId="7335"/>
    <cellStyle name="T_CTMTQG 2008_CQ XAC DINH MAT BANG 2016 Thanh Hoa" xfId="7336"/>
    <cellStyle name="T_CTMTQG 2008_Hi-Tong hop KQ phan bo KH nam 08- LD fong giao 15-11-08" xfId="7337"/>
    <cellStyle name="T_CTMTQG 2008_Hi-Tong hop KQ phan bo KH nam 08- LD fong giao 15-11-08_131114- Bieu giao du toan CTMTQG 2014 giao" xfId="7338"/>
    <cellStyle name="T_CTMTQG 2008_Hi-Tong hop KQ phan bo KH nam 08- LD fong giao 15-11-08_CQ XAC DINH MAT BANG 2016 (Quảng Trị)" xfId="7339"/>
    <cellStyle name="T_CTMTQG 2008_Hi-Tong hop KQ phan bo KH nam 08- LD fong giao 15-11-08_CQ XAC DINH MAT BANG 2016 Thanh Hoa" xfId="7340"/>
    <cellStyle name="T_CTMTQG 2008_Ket qua thuc hien nam 2008" xfId="7341"/>
    <cellStyle name="T_CTMTQG 2008_Ket qua thuc hien nam 2008_131114- Bieu giao du toan CTMTQG 2014 giao" xfId="7342"/>
    <cellStyle name="T_CTMTQG 2008_Ket qua thuc hien nam 2008_CQ XAC DINH MAT BANG 2016 (Quảng Trị)" xfId="7343"/>
    <cellStyle name="T_CTMTQG 2008_Ket qua thuc hien nam 2008_CQ XAC DINH MAT BANG 2016 Thanh Hoa" xfId="7344"/>
    <cellStyle name="T_CTMTQG 2008_KH XDCB_2008 lan 1" xfId="7345"/>
    <cellStyle name="T_CTMTQG 2008_KH XDCB_2008 lan 1 sua ngay 27-10" xfId="7346"/>
    <cellStyle name="T_CTMTQG 2008_KH XDCB_2008 lan 1 sua ngay 27-10_131114- Bieu giao du toan CTMTQG 2014 giao" xfId="7347"/>
    <cellStyle name="T_CTMTQG 2008_KH XDCB_2008 lan 1 sua ngay 27-10_CQ XAC DINH MAT BANG 2016 (Quảng Trị)" xfId="7348"/>
    <cellStyle name="T_CTMTQG 2008_KH XDCB_2008 lan 1 sua ngay 27-10_CQ XAC DINH MAT BANG 2016 Thanh Hoa" xfId="7349"/>
    <cellStyle name="T_CTMTQG 2008_KH XDCB_2008 lan 1_131114- Bieu giao du toan CTMTQG 2014 giao" xfId="7350"/>
    <cellStyle name="T_CTMTQG 2008_KH XDCB_2008 lan 1_CQ XAC DINH MAT BANG 2016 (Quảng Trị)" xfId="7351"/>
    <cellStyle name="T_CTMTQG 2008_KH XDCB_2008 lan 1_CQ XAC DINH MAT BANG 2016 Thanh Hoa" xfId="7352"/>
    <cellStyle name="T_CTMTQG 2008_KH XDCB_2008 lan 2 sua ngay 10-11" xfId="7353"/>
    <cellStyle name="T_CTMTQG 2008_KH XDCB_2008 lan 2 sua ngay 10-11_131114- Bieu giao du toan CTMTQG 2014 giao" xfId="7354"/>
    <cellStyle name="T_CTMTQG 2008_KH XDCB_2008 lan 2 sua ngay 10-11_CQ XAC DINH MAT BANG 2016 (Quảng Trị)" xfId="7355"/>
    <cellStyle name="T_CTMTQG 2008_KH XDCB_2008 lan 2 sua ngay 10-11_CQ XAC DINH MAT BANG 2016 Thanh Hoa" xfId="7356"/>
    <cellStyle name="T_CTMTQG 2015" xfId="7357"/>
    <cellStyle name="T_cuong sua 9.10" xfId="7358"/>
    <cellStyle name="T_CVDS km 663+273 duyet" xfId="7359"/>
    <cellStyle name="T_CVDSvaDB km 652+852" xfId="7360"/>
    <cellStyle name="T_danh sach chua nop bcao trung bay sua chua  tinh den 1-3-06" xfId="7361"/>
    <cellStyle name="T_danh sach chua nop bcao trung bay sua chua  tinh den 1-3-06_Bieu bang TLP 2016 huyện Lộc Hà 2" xfId="7362"/>
    <cellStyle name="T_danh sach chua nop bcao trung bay sua chua  tinh den 1-3-06_Budget schedule 1H08_Acc dept" xfId="7363"/>
    <cellStyle name="T_danh sach chua nop bcao trung bay sua chua  tinh den 1-3-06_Budget schedule 1H08_Acc dept_Bieu bang TLP 2016 huyện Lộc Hà 2" xfId="7364"/>
    <cellStyle name="T_danh sach chua nop bcao trung bay sua chua  tinh den 1-3-06_Budget schedule 1H08_Acc dept_PL bien phap cong trinh 22.9.2016" xfId="7365"/>
    <cellStyle name="T_danh sach chua nop bcao trung bay sua chua  tinh den 1-3-06_Budget schedule 1H08_Acc dept_TLP 2016 sửa lại gui STC 21.9.2016" xfId="7366"/>
    <cellStyle name="T_danh sach chua nop bcao trung bay sua chua  tinh den 1-3-06_PL bien phap cong trinh 22.9.2016" xfId="7367"/>
    <cellStyle name="T_danh sach chua nop bcao trung bay sua chua  tinh den 1-3-06_Purchase moi - 090504" xfId="7368"/>
    <cellStyle name="T_danh sach chua nop bcao trung bay sua chua  tinh den 1-3-06_Purchase moi - 090504_Bieu bang TLP 2016 huyện Lộc Hà 2" xfId="7369"/>
    <cellStyle name="T_danh sach chua nop bcao trung bay sua chua  tinh den 1-3-06_Purchase moi - 090504_PL bien phap cong trinh 22.9.2016" xfId="7370"/>
    <cellStyle name="T_danh sach chua nop bcao trung bay sua chua  tinh den 1-3-06_Purchase moi - 090504_TLP 2016 sửa lại gui STC 21.9.2016" xfId="7371"/>
    <cellStyle name="T_danh sach chua nop bcao trung bay sua chua  tinh den 1-3-06_ra soat phan cap 1 (cuoi in ra)" xfId="7372"/>
    <cellStyle name="T_danh sach chua nop bcao trung bay sua chua  tinh den 1-3-06_Report preparation" xfId="7373"/>
    <cellStyle name="T_danh sach chua nop bcao trung bay sua chua  tinh den 1-3-06_Report preparation_Bieu bang TLP 2016 huyện Lộc Hà 2" xfId="7374"/>
    <cellStyle name="T_danh sach chua nop bcao trung bay sua chua  tinh den 1-3-06_Report preparation_PL bien phap cong trinh 22.9.2016" xfId="7375"/>
    <cellStyle name="T_danh sach chua nop bcao trung bay sua chua  tinh den 1-3-06_Report preparation_TLP 2016 sửa lại gui STC 21.9.2016" xfId="7376"/>
    <cellStyle name="T_danh sach chua nop bcao trung bay sua chua  tinh den 1-3-06_TLP 2016 sửa lại gui STC 21.9.2016" xfId="7377"/>
    <cellStyle name="T_Danh sach KH TB MilkYomilk Yao  Smart chu ky 2-Vinh Thang" xfId="7378"/>
    <cellStyle name="T_Danh sach KH TB MilkYomilk Yao  Smart chu ky 2-Vinh Thang_Bieu bang TLP 2016 huyện Lộc Hà 2" xfId="7379"/>
    <cellStyle name="T_Danh sach KH TB MilkYomilk Yao  Smart chu ky 2-Vinh Thang_Budget schedule 1H08_Acc dept" xfId="7380"/>
    <cellStyle name="T_Danh sach KH TB MilkYomilk Yao  Smart chu ky 2-Vinh Thang_Budget schedule 1H08_Acc dept_Bieu bang TLP 2016 huyện Lộc Hà 2" xfId="7381"/>
    <cellStyle name="T_Danh sach KH TB MilkYomilk Yao  Smart chu ky 2-Vinh Thang_Budget schedule 1H08_Acc dept_PL bien phap cong trinh 22.9.2016" xfId="7382"/>
    <cellStyle name="T_Danh sach KH TB MilkYomilk Yao  Smart chu ky 2-Vinh Thang_Budget schedule 1H08_Acc dept_TLP 2016 sửa lại gui STC 21.9.2016" xfId="7383"/>
    <cellStyle name="T_Danh sach KH TB MilkYomilk Yao  Smart chu ky 2-Vinh Thang_PL bien phap cong trinh 22.9.2016" xfId="7384"/>
    <cellStyle name="T_Danh sach KH TB MilkYomilk Yao  Smart chu ky 2-Vinh Thang_Purchase moi - 090504" xfId="7385"/>
    <cellStyle name="T_Danh sach KH TB MilkYomilk Yao  Smart chu ky 2-Vinh Thang_Purchase moi - 090504_Bieu bang TLP 2016 huyện Lộc Hà 2" xfId="7386"/>
    <cellStyle name="T_Danh sach KH TB MilkYomilk Yao  Smart chu ky 2-Vinh Thang_Purchase moi - 090504_PL bien phap cong trinh 22.9.2016" xfId="7387"/>
    <cellStyle name="T_Danh sach KH TB MilkYomilk Yao  Smart chu ky 2-Vinh Thang_Purchase moi - 090504_TLP 2016 sửa lại gui STC 21.9.2016" xfId="7388"/>
    <cellStyle name="T_Danh sach KH TB MilkYomilk Yao  Smart chu ky 2-Vinh Thang_ra soat phan cap 1 (cuoi in ra)" xfId="7389"/>
    <cellStyle name="T_Danh sach KH TB MilkYomilk Yao  Smart chu ky 2-Vinh Thang_Report preparation" xfId="7390"/>
    <cellStyle name="T_Danh sach KH TB MilkYomilk Yao  Smart chu ky 2-Vinh Thang_Report preparation_Bieu bang TLP 2016 huyện Lộc Hà 2" xfId="7391"/>
    <cellStyle name="T_Danh sach KH TB MilkYomilk Yao  Smart chu ky 2-Vinh Thang_Report preparation_PL bien phap cong trinh 22.9.2016" xfId="7392"/>
    <cellStyle name="T_Danh sach KH TB MilkYomilk Yao  Smart chu ky 2-Vinh Thang_Report preparation_TLP 2016 sửa lại gui STC 21.9.2016" xfId="7393"/>
    <cellStyle name="T_Danh sach KH TB MilkYomilk Yao  Smart chu ky 2-Vinh Thang_TLP 2016 sửa lại gui STC 21.9.2016" xfId="7394"/>
    <cellStyle name="T_Danh sach KH trung bay MilkYomilk co ke chu ky 2-Vinh Thang" xfId="7395"/>
    <cellStyle name="T_Danh sach KH trung bay MilkYomilk co ke chu ky 2-Vinh Thang_Bieu bang TLP 2016 huyện Lộc Hà 2" xfId="7396"/>
    <cellStyle name="T_Danh sach KH trung bay MilkYomilk co ke chu ky 2-Vinh Thang_Budget schedule 1H08_Acc dept" xfId="7397"/>
    <cellStyle name="T_Danh sach KH trung bay MilkYomilk co ke chu ky 2-Vinh Thang_Budget schedule 1H08_Acc dept_Bieu bang TLP 2016 huyện Lộc Hà 2" xfId="7398"/>
    <cellStyle name="T_Danh sach KH trung bay MilkYomilk co ke chu ky 2-Vinh Thang_Budget schedule 1H08_Acc dept_PL bien phap cong trinh 22.9.2016" xfId="7399"/>
    <cellStyle name="T_Danh sach KH trung bay MilkYomilk co ke chu ky 2-Vinh Thang_Budget schedule 1H08_Acc dept_TLP 2016 sửa lại gui STC 21.9.2016" xfId="7400"/>
    <cellStyle name="T_Danh sach KH trung bay MilkYomilk co ke chu ky 2-Vinh Thang_PL bien phap cong trinh 22.9.2016" xfId="7401"/>
    <cellStyle name="T_Danh sach KH trung bay MilkYomilk co ke chu ky 2-Vinh Thang_Purchase moi - 090504" xfId="7402"/>
    <cellStyle name="T_Danh sach KH trung bay MilkYomilk co ke chu ky 2-Vinh Thang_Purchase moi - 090504_Bieu bang TLP 2016 huyện Lộc Hà 2" xfId="7403"/>
    <cellStyle name="T_Danh sach KH trung bay MilkYomilk co ke chu ky 2-Vinh Thang_Purchase moi - 090504_PL bien phap cong trinh 22.9.2016" xfId="7404"/>
    <cellStyle name="T_Danh sach KH trung bay MilkYomilk co ke chu ky 2-Vinh Thang_Purchase moi - 090504_TLP 2016 sửa lại gui STC 21.9.2016" xfId="7405"/>
    <cellStyle name="T_Danh sach KH trung bay MilkYomilk co ke chu ky 2-Vinh Thang_ra soat phan cap 1 (cuoi in ra)" xfId="7406"/>
    <cellStyle name="T_Danh sach KH trung bay MilkYomilk co ke chu ky 2-Vinh Thang_Report preparation" xfId="7407"/>
    <cellStyle name="T_Danh sach KH trung bay MilkYomilk co ke chu ky 2-Vinh Thang_Report preparation_Bieu bang TLP 2016 huyện Lộc Hà 2" xfId="7408"/>
    <cellStyle name="T_Danh sach KH trung bay MilkYomilk co ke chu ky 2-Vinh Thang_Report preparation_PL bien phap cong trinh 22.9.2016" xfId="7409"/>
    <cellStyle name="T_Danh sach KH trung bay MilkYomilk co ke chu ky 2-Vinh Thang_Report preparation_TLP 2016 sửa lại gui STC 21.9.2016" xfId="7410"/>
    <cellStyle name="T_Danh sach KH trung bay MilkYomilk co ke chu ky 2-Vinh Thang_TLP 2016 sửa lại gui STC 21.9.2016" xfId="7411"/>
    <cellStyle name="T_danh sach Thi cu kem TT" xfId="7412"/>
    <cellStyle name="T_DCG TT09 G2 3.12.2007" xfId="7413"/>
    <cellStyle name="T_DCG TT09 G2 3.12.2007 2" xfId="7414"/>
    <cellStyle name="T_DCG TT09 G2 3.12.2007_TONG HOP QUYET TOAN THANH PHO 2013" xfId="7415"/>
    <cellStyle name="T_DCKS-Tram Ha Tay-trinh" xfId="7416"/>
    <cellStyle name="T_DCKS-Tram Ha Tay-trinh 2" xfId="7417"/>
    <cellStyle name="T_DCKS-Tram Ha Tay-trinh_TONG HOP QUYET TOAN THANH PHO 2013" xfId="7418"/>
    <cellStyle name="T_DDK-04" xfId="7419"/>
    <cellStyle name="T_De_cuong_chi phi KSTK" xfId="7420"/>
    <cellStyle name="T_denbu" xfId="7421"/>
    <cellStyle name="T_denbu 2" xfId="7422"/>
    <cellStyle name="T_denbu_5. Du toan dien chieu sang" xfId="7423"/>
    <cellStyle name="T_denbu_TONG HOP QUYET TOAN THANH PHO 2013" xfId="7424"/>
    <cellStyle name="T_DIỆN TÍCH HỢP ĐỒNG 2015 (23-1-15) (oke)" xfId="7425"/>
    <cellStyle name="T_dieu chinh theo TT so03 -TB234 ngay 8-4" xfId="7426"/>
    <cellStyle name="T_Don gia Goi thau so 1 (872)" xfId="7427"/>
    <cellStyle name="T_downPP XD DINH MUC 2010-(19.5.2010)" xfId="7428"/>
    <cellStyle name="T_downPP XD DINH MUC 2010-(19.5.2010) 2" xfId="7429"/>
    <cellStyle name="T_downPP XD DINH MUC 2010-(19.5.2010) 2_Thành phố-Nhu cau CCTL 2016" xfId="7430"/>
    <cellStyle name="T_downPP XD DINH MUC 2010-(19.5.2010)_1. DU TOAN CHI 2014_KHOI QH-PX (duthao).10.10" xfId="7431"/>
    <cellStyle name="T_downPP XD DINH MUC 2010-(19.5.2010)_1. DU TOAN CHI 2014_KHOI QH-PX (duthao).10.10_Thành phố-Nhu cau CCTL 2016" xfId="7432"/>
    <cellStyle name="T_downPP XD DINH MUC 2010-(19.5.2010)_1. DU TOAN CHI 2014_KHOI QH-PX (duthao).9.10(hop LC)-sua" xfId="7433"/>
    <cellStyle name="T_downPP XD DINH MUC 2010-(19.5.2010)_1. DU TOAN CHI 2014_KHOI QH-PX (duthao).9.10(hop LC)-sua_Thành phố-Nhu cau CCTL 2016" xfId="7434"/>
    <cellStyle name="T_downPP XD DINH MUC 2010-(19.5.2010)_2. Cac chinh sach an sinh DT2012, XD DT2013 (Q.H)" xfId="7435"/>
    <cellStyle name="T_downPP XD DINH MUC 2010-(19.5.2010)_2. Cac chinh sach an sinh DT2012, XD DT2013 (Q.H)_Thành phố-Nhu cau CCTL 2016" xfId="7436"/>
    <cellStyle name="T_downPP XD DINH MUC 2010-(19.5.2010)_4. Cac Phu luc co so tinh DT_2012 (ngocthu)" xfId="7437"/>
    <cellStyle name="T_downPP XD DINH MUC 2010-(19.5.2010)_4. Cac Phu luc co so tinh DT_2012 (ngocthu)_Thành phố-Nhu cau CCTL 2016" xfId="7438"/>
    <cellStyle name="T_downPP XD DINH MUC 2010-(19.5.2010)_4. Cac Phu luc co so tinh DT_2012 (ngocthu)-a" xfId="7439"/>
    <cellStyle name="T_downPP XD DINH MUC 2010-(19.5.2010)_4. Cac Phu luc co so tinh DT_2012 (ngocthu)-a_Thành phố-Nhu cau CCTL 2016" xfId="7440"/>
    <cellStyle name="T_downPP XD DINH MUC 2010-(19.5.2010)_4. Cac Phu luc co so tinh DT_2012 (ngocthu)-chinhthuc" xfId="7441"/>
    <cellStyle name="T_downPP XD DINH MUC 2010-(19.5.2010)_4. Cac Phu luc co so tinh DT_2012 (ngocthu)-chinhthuc_Thành phố-Nhu cau CCTL 2016" xfId="7442"/>
    <cellStyle name="T_downPP XD DINH MUC 2010-(19.5.2010)_4.BIEU MAU CAC PHU LUC CO SO TINH DT_2012 (ngocthu)" xfId="7443"/>
    <cellStyle name="T_downPP XD DINH MUC 2010-(19.5.2010)_4.BIEU MAU CAC PHU LUC CO SO TINH DT_2012 (ngocthu).a" xfId="7444"/>
    <cellStyle name="T_downPP XD DINH MUC 2010-(19.5.2010)_4.BIEU MAU CAC PHU LUC CO SO TINH DT_2012 (ngocthu).a_Thành phố-Nhu cau CCTL 2016" xfId="7445"/>
    <cellStyle name="T_downPP XD DINH MUC 2010-(19.5.2010)_4.BIEU MAU CAC PHU LUC CO SO TINH DT_2012 (ngocthu)_Thành phố-Nhu cau CCTL 2016" xfId="7446"/>
    <cellStyle name="T_downPP XD DINH MUC 2010-(19.5.2010)_BIEU MAU CAC PHU LUC CO SO TINH DT_2011" xfId="7447"/>
    <cellStyle name="T_downPP XD DINH MUC 2010-(19.5.2010)_BIEU MAU CAC PHU LUC CO SO TINH DT_2011_Thành phố-Nhu cau CCTL 2016" xfId="7448"/>
    <cellStyle name="T_downPP XD DINH MUC 2010-(19.5.2010)_BIEU MAU CAC PHU LUC CO SO TINH DT_2012" xfId="7449"/>
    <cellStyle name="T_downPP XD DINH MUC 2010-(19.5.2010)_BIEU MAU CAC PHU LUC CO SO TINH DT_2012_Thành phố-Nhu cau CCTL 2016" xfId="7450"/>
    <cellStyle name="T_downPP XD DINH MUC 2010-(19.5.2010)_BIEU MAU XAY DUNG DU TOAN 2013 (DU THAO n)" xfId="7451"/>
    <cellStyle name="T_downPP XD DINH MUC 2010-(19.5.2010)_BIEU MAU XAY DUNG DU TOAN 2013 (DU THAO n)_Thành phố-Nhu cau CCTL 2016" xfId="7452"/>
    <cellStyle name="T_downPP XD DINH MUC 2010-(19.5.2010)_Book1" xfId="7453"/>
    <cellStyle name="T_downPP XD DINH MUC 2010-(19.5.2010)_Book1_Thành phố-Nhu cau CCTL 2016" xfId="7454"/>
    <cellStyle name="T_downPP XD DINH MUC 2010-(19.5.2010)_Book3" xfId="7455"/>
    <cellStyle name="T_downPP XD DINH MUC 2010-(19.5.2010)_Book3_Thành phố-Nhu cau CCTL 2016" xfId="7456"/>
    <cellStyle name="T_downPP XD DINH MUC 2010-(19.5.2010)_Co so tinh su nghiep giao duc (chinh thuc)" xfId="7457"/>
    <cellStyle name="T_downPP XD DINH MUC 2010-(19.5.2010)_Co so tinh su nghiep giao duc (chinh thuc)_Thành phố-Nhu cau CCTL 2016" xfId="7458"/>
    <cellStyle name="T_downPP XD DINH MUC 2010-(19.5.2010)_DU TOAN 2012_KHOI QH-PX (02-12-2011) QUYNH" xfId="7459"/>
    <cellStyle name="T_downPP XD DINH MUC 2010-(19.5.2010)_DU TOAN 2012_KHOI QH-PX (02-12-2011) QUYNH_Thành phố-Nhu cau CCTL 2016" xfId="7460"/>
    <cellStyle name="T_downPP XD DINH MUC 2010-(19.5.2010)_DU TOAN 2012_KHOI QH-PX (30-11-2011)" xfId="7461"/>
    <cellStyle name="T_downPP XD DINH MUC 2010-(19.5.2010)_DU TOAN 2012_KHOI QH-PX (30-11-2011)_Thành phố-Nhu cau CCTL 2016" xfId="7462"/>
    <cellStyle name="T_downPP XD DINH MUC 2010-(19.5.2010)_DU TOAN 2012_KHOI QH-PX (Ngay 08-12-2011)" xfId="7463"/>
    <cellStyle name="T_downPP XD DINH MUC 2010-(19.5.2010)_DU TOAN 2012_KHOI QH-PX (Ngay 08-12-2011)_Thành phố-Nhu cau CCTL 2016" xfId="7464"/>
    <cellStyle name="T_downPP XD DINH MUC 2010-(19.5.2010)_DU TOAN 2012_KHOI QH-PX (Ngay 17-11-2011)" xfId="7465"/>
    <cellStyle name="T_downPP XD DINH MUC 2010-(19.5.2010)_DU TOAN 2012_KHOI QH-PX (Ngay 17-11-2011)_Thành phố-Nhu cau CCTL 2016" xfId="7466"/>
    <cellStyle name="T_downPP XD DINH MUC 2010-(19.5.2010)_DU TOAN 2012_KHOI QH-PX (Ngay 28-11-2011)" xfId="7467"/>
    <cellStyle name="T_downPP XD DINH MUC 2010-(19.5.2010)_DU TOAN 2012_KHOI QH-PX (Ngay 28-11-2011)_Thành phố-Nhu cau CCTL 2016" xfId="7468"/>
    <cellStyle name="T_downPP XD DINH MUC 2010-(19.5.2010)_DU TOAN CHI 2012_KHOI QH-PX (08-12-2011)" xfId="7469"/>
    <cellStyle name="T_downPP XD DINH MUC 2010-(19.5.2010)_DU TOAN CHI 2012_KHOI QH-PX (08-12-2011)_Thành phố-Nhu cau CCTL 2016" xfId="7470"/>
    <cellStyle name="T_downPP XD DINH MUC 2010-(19.5.2010)_DU TOAN CHI 2012_KHOI QH-PX (13-12-2011-Hoan chinh theo y kien anh Dung)" xfId="7471"/>
    <cellStyle name="T_downPP XD DINH MUC 2010-(19.5.2010)_DU TOAN CHI 2012_KHOI QH-PX (13-12-2011-Hoan chinh theo y kien anh Dung)_Thành phố-Nhu cau CCTL 2016" xfId="7472"/>
    <cellStyle name="T_downPP XD DINH MUC 2010-(19.5.2010)_So lieu co ban" xfId="7473"/>
    <cellStyle name="T_downPP XD DINH MUC 2010-(19.5.2010)_So lieu co ban_Thành phố-Nhu cau CCTL 2016" xfId="7474"/>
    <cellStyle name="T_downPP XD DINH MUC 2010-(19.5.2010)_Thành phố-Nhu cau CCTL 2016" xfId="7475"/>
    <cellStyle name="T_DS CB, GV tiep nhan , thuyên chuyển 2012-2013" xfId="7476"/>
    <cellStyle name="T_DS CB, GV tiep nhan , thuyên chuyển 2012-2013_T-Bao cao chi 6 thang" xfId="7477"/>
    <cellStyle name="T_DS CB, GV tiep nhan , thuyên chuyển 2012-2013_T-Bao cao chi 6 thang 2" xfId="7478"/>
    <cellStyle name="T_DSACH MILK YO MILK CK 2 M.BAC" xfId="7479"/>
    <cellStyle name="T_DSACH MILK YO MILK CK 2 M.BAC_Analysis Transport" xfId="7480"/>
    <cellStyle name="T_DSACH MILK YO MILK CK 2 M.BAC_Analysis Transport_Bieu bang TLP 2016 huyện Lộc Hà 2" xfId="7481"/>
    <cellStyle name="T_DSACH MILK YO MILK CK 2 M.BAC_Analysis Transport_PL bien phap cong trinh 22.9.2016" xfId="7482"/>
    <cellStyle name="T_DSACH MILK YO MILK CK 2 M.BAC_Analysis Transport_TLP 2016 sửa lại gui STC 21.9.2016" xfId="7483"/>
    <cellStyle name="T_DSACH MILK YO MILK CK 2 M.BAC_Bieu bang TLP 2016 huyện Lộc Hà 2" xfId="7484"/>
    <cellStyle name="T_DSACH MILK YO MILK CK 2 M.BAC_Budget schedule 1H08_Acc dept" xfId="7485"/>
    <cellStyle name="T_DSACH MILK YO MILK CK 2 M.BAC_Budget schedule 1H08_Acc dept_Bieu bang TLP 2016 huyện Lộc Hà 2" xfId="7486"/>
    <cellStyle name="T_DSACH MILK YO MILK CK 2 M.BAC_Budget schedule 1H08_Acc dept_PL bien phap cong trinh 22.9.2016" xfId="7487"/>
    <cellStyle name="T_DSACH MILK YO MILK CK 2 M.BAC_Budget schedule 1H08_Acc dept_TLP 2016 sửa lại gui STC 21.9.2016" xfId="7488"/>
    <cellStyle name="T_DSACH MILK YO MILK CK 2 M.BAC_Calculate Plan 2008" xfId="7489"/>
    <cellStyle name="T_DSACH MILK YO MILK CK 2 M.BAC_Calculate Plan 2008_Bieu bang TLP 2016 huyện Lộc Hà 2" xfId="7490"/>
    <cellStyle name="T_DSACH MILK YO MILK CK 2 M.BAC_Calculate Plan 2008_PL bien phap cong trinh 22.9.2016" xfId="7491"/>
    <cellStyle name="T_DSACH MILK YO MILK CK 2 M.BAC_Calculate Plan 2008_TLP 2016 sửa lại gui STC 21.9.2016" xfId="7492"/>
    <cellStyle name="T_DSACH MILK YO MILK CK 2 M.BAC_PL bien phap cong trinh 22.9.2016" xfId="7493"/>
    <cellStyle name="T_DSACH MILK YO MILK CK 2 M.BAC_Purchase moi - 090504" xfId="7494"/>
    <cellStyle name="T_DSACH MILK YO MILK CK 2 M.BAC_Purchase moi - 090504_Bieu bang TLP 2016 huyện Lộc Hà 2" xfId="7495"/>
    <cellStyle name="T_DSACH MILK YO MILK CK 2 M.BAC_Purchase moi - 090504_PL bien phap cong trinh 22.9.2016" xfId="7496"/>
    <cellStyle name="T_DSACH MILK YO MILK CK 2 M.BAC_Purchase moi - 090504_TLP 2016 sửa lại gui STC 21.9.2016" xfId="7497"/>
    <cellStyle name="T_DSACH MILK YO MILK CK 2 M.BAC_ra soat phan cap 1 (cuoi in ra)" xfId="7498"/>
    <cellStyle name="T_DSACH MILK YO MILK CK 2 M.BAC_Report preparation" xfId="7499"/>
    <cellStyle name="T_DSACH MILK YO MILK CK 2 M.BAC_Report preparation_Bieu bang TLP 2016 huyện Lộc Hà 2" xfId="7500"/>
    <cellStyle name="T_DSACH MILK YO MILK CK 2 M.BAC_Report preparation_PL bien phap cong trinh 22.9.2016" xfId="7501"/>
    <cellStyle name="T_DSACH MILK YO MILK CK 2 M.BAC_Report preparation_TLP 2016 sửa lại gui STC 21.9.2016" xfId="7502"/>
    <cellStyle name="T_DSACH MILK YO MILK CK 2 M.BAC_Sale result 2008" xfId="7503"/>
    <cellStyle name="T_DSACH MILK YO MILK CK 2 M.BAC_Sale result 2008_Bieu bang TLP 2016 huyện Lộc Hà 2" xfId="7504"/>
    <cellStyle name="T_DSACH MILK YO MILK CK 2 M.BAC_Sale result 2008_PL bien phap cong trinh 22.9.2016" xfId="7505"/>
    <cellStyle name="T_DSACH MILK YO MILK CK 2 M.BAC_Sale result 2008_TLP 2016 sửa lại gui STC 21.9.2016" xfId="7506"/>
    <cellStyle name="T_DSACH MILK YO MILK CK 2 M.BAC_TLP 2016 sửa lại gui STC 21.9.2016" xfId="7507"/>
    <cellStyle name="T_DSKH Tbay Milk , Yomilk CK 2 Vu Thi Hanh" xfId="7508"/>
    <cellStyle name="T_DSKH Tbay Milk , Yomilk CK 2 Vu Thi Hanh_Bieu bang TLP 2016 huyện Lộc Hà 2" xfId="7509"/>
    <cellStyle name="T_DSKH Tbay Milk , Yomilk CK 2 Vu Thi Hanh_Budget schedule 1H08_Acc dept" xfId="7510"/>
    <cellStyle name="T_DSKH Tbay Milk , Yomilk CK 2 Vu Thi Hanh_Budget schedule 1H08_Acc dept_Bieu bang TLP 2016 huyện Lộc Hà 2" xfId="7511"/>
    <cellStyle name="T_DSKH Tbay Milk , Yomilk CK 2 Vu Thi Hanh_Budget schedule 1H08_Acc dept_PL bien phap cong trinh 22.9.2016" xfId="7512"/>
    <cellStyle name="T_DSKH Tbay Milk , Yomilk CK 2 Vu Thi Hanh_Budget schedule 1H08_Acc dept_TLP 2016 sửa lại gui STC 21.9.2016" xfId="7513"/>
    <cellStyle name="T_DSKH Tbay Milk , Yomilk CK 2 Vu Thi Hanh_PL bien phap cong trinh 22.9.2016" xfId="7514"/>
    <cellStyle name="T_DSKH Tbay Milk , Yomilk CK 2 Vu Thi Hanh_Purchase moi - 090504" xfId="7515"/>
    <cellStyle name="T_DSKH Tbay Milk , Yomilk CK 2 Vu Thi Hanh_Purchase moi - 090504_Bieu bang TLP 2016 huyện Lộc Hà 2" xfId="7516"/>
    <cellStyle name="T_DSKH Tbay Milk , Yomilk CK 2 Vu Thi Hanh_Purchase moi - 090504_PL bien phap cong trinh 22.9.2016" xfId="7517"/>
    <cellStyle name="T_DSKH Tbay Milk , Yomilk CK 2 Vu Thi Hanh_Purchase moi - 090504_TLP 2016 sửa lại gui STC 21.9.2016" xfId="7518"/>
    <cellStyle name="T_DSKH Tbay Milk , Yomilk CK 2 Vu Thi Hanh_ra soat phan cap 1 (cuoi in ra)" xfId="7519"/>
    <cellStyle name="T_DSKH Tbay Milk , Yomilk CK 2 Vu Thi Hanh_Report preparation" xfId="7520"/>
    <cellStyle name="T_DSKH Tbay Milk , Yomilk CK 2 Vu Thi Hanh_Report preparation_Bieu bang TLP 2016 huyện Lộc Hà 2" xfId="7521"/>
    <cellStyle name="T_DSKH Tbay Milk , Yomilk CK 2 Vu Thi Hanh_Report preparation_PL bien phap cong trinh 22.9.2016" xfId="7522"/>
    <cellStyle name="T_DSKH Tbay Milk , Yomilk CK 2 Vu Thi Hanh_Report preparation_TLP 2016 sửa lại gui STC 21.9.2016" xfId="7523"/>
    <cellStyle name="T_DSKH Tbay Milk , Yomilk CK 2 Vu Thi Hanh_TLP 2016 sửa lại gui STC 21.9.2016" xfId="7524"/>
    <cellStyle name="T_DT don vi cap TP nam 2010 (21.12.2009) bieu ngang_chinh thuc" xfId="7525"/>
    <cellStyle name="T_DT don vi cap TP nam 2010 (21.12.2009) bieu ngang_chinh thuc_2. Cac chinh sach an sinh DT2012, XD DT2013 (Q.H)" xfId="7526"/>
    <cellStyle name="T_DT don vi cap TP nam 2010 (21.12.2009) bieu ngang_chinh thuc_2. Cac chinh sach an sinh DT2012, XD DT2013 (Q.H)_Thành phố-Nhu cau CCTL 2016" xfId="7527"/>
    <cellStyle name="T_DT don vi cap TP nam 2010 (21.12.2009) bieu ngang_chinh thuc_BIEU MAU XAY DUNG DU TOAN 2013 (DU THAO n)" xfId="7528"/>
    <cellStyle name="T_DT don vi cap TP nam 2010 (21.12.2009) bieu ngang_chinh thuc_BIEU MAU XAY DUNG DU TOAN 2013 (DU THAO n)_Thành phố-Nhu cau CCTL 2016" xfId="7529"/>
    <cellStyle name="T_DT don vi cap TP nam 2010 (21.12.2009) bieu ngang_chinh thuc_Book3" xfId="7530"/>
    <cellStyle name="T_DT don vi cap TP nam 2010 (21.12.2009) bieu ngang_chinh thuc_Book3_Thành phố-Nhu cau CCTL 2016" xfId="7531"/>
    <cellStyle name="T_DT don vi cap TP nam 2010 (21.12.2009) bieu ngang_chinh thuc_Co so tinh su nghiep giao duc (chinh thuc)" xfId="7532"/>
    <cellStyle name="T_DT don vi cap TP nam 2010 (21.12.2009) bieu ngang_chinh thuc_Co so tinh su nghiep giao duc (chinh thuc)_Thành phố-Nhu cau CCTL 2016" xfId="7533"/>
    <cellStyle name="T_DT don vi cap TP nam 2010 (21.12.2009) bieu ngang_chinh thuc_MSTS nam 2012-chi Hanh (14.5)" xfId="7534"/>
    <cellStyle name="T_DT don vi cap TP nam 2010 (21.12.2009) bieu ngang_chinh thuc_MSTS nam 2012-chi Hanh (14.5)_Thành phố-Nhu cau CCTL 2016" xfId="7535"/>
    <cellStyle name="T_DT don vi cap TP nam 2010 (21.12.2009) bieu ngang_chinh thuc_MSTS nam 2012-phong HCSN" xfId="7536"/>
    <cellStyle name="T_DT don vi cap TP nam 2010 (21.12.2009) bieu ngang_chinh thuc_MSTS nam 2012-phong HCSN cat giam 14-5-2012" xfId="7537"/>
    <cellStyle name="T_DT don vi cap TP nam 2010 (21.12.2009) bieu ngang_chinh thuc_MSTS nam 2012-phong HCSN cat giam 14-5-2012_Thành phố-Nhu cau CCTL 2016" xfId="7538"/>
    <cellStyle name="T_DT don vi cap TP nam 2010 (21.12.2009) bieu ngang_chinh thuc_MSTS nam 2012-phong HCSN(30-3)" xfId="7539"/>
    <cellStyle name="T_DT don vi cap TP nam 2010 (21.12.2009) bieu ngang_chinh thuc_MSTS nam 2012-phong HCSN(30-3)_Thành phố-Nhu cau CCTL 2016" xfId="7540"/>
    <cellStyle name="T_DT don vi cap TP nam 2010 (21.12.2009) bieu ngang_chinh thuc_MSTS nam 2012-phong HCSN(duong)" xfId="7541"/>
    <cellStyle name="T_DT don vi cap TP nam 2010 (21.12.2009) bieu ngang_chinh thuc_MSTS nam 2012-phong HCSN(duong)_Thành phố-Nhu cau CCTL 2016" xfId="7542"/>
    <cellStyle name="T_DT don vi cap TP nam 2010 (21.12.2009) bieu ngang_chinh thuc_MSTS nam 2012-phong HCSN_Thành phố-Nhu cau CCTL 2016" xfId="7543"/>
    <cellStyle name="T_DT don vi cap TP nam 2010 (21.12.2009) bieu ngang_chinh thuc_MSTS NAM 2013 -ngay 06-5-2013 ( thao tong hop)" xfId="7544"/>
    <cellStyle name="T_DT don vi cap TP nam 2010 (21.12.2009) bieu ngang_chinh thuc_MSTS NAM 2013 -ngay 06-5-2013 ( thao tong hop)_Thành phố-Nhu cau CCTL 2016" xfId="7545"/>
    <cellStyle name="T_DT don vi cap TP nam 2010 (21.12.2009) bieu ngang_chinh thuc_So lieu co ban" xfId="7546"/>
    <cellStyle name="T_DT don vi cap TP nam 2010 (21.12.2009) bieu ngang_chinh thuc_So lieu co ban_Thành phố-Nhu cau CCTL 2016" xfId="7547"/>
    <cellStyle name="T_DT don vi cap TP nam 2010 (21.12.2009) bieu ngang_chinh thuc_Thành phố-Nhu cau CCTL 2016" xfId="7548"/>
    <cellStyle name="T_DT_BO2907" xfId="7549"/>
    <cellStyle name="T_dt1" xfId="7550"/>
    <cellStyle name="T_DT533C" xfId="7551"/>
    <cellStyle name="T_DTduong-goi1" xfId="7552"/>
    <cellStyle name="T_DTGiangChaChai22.7sua" xfId="7553"/>
    <cellStyle name="T_dtoangiaBXsuaCPK-pai" xfId="7554"/>
    <cellStyle name="T_dtoanSPthemKLcong" xfId="7555"/>
    <cellStyle name="T_dtTL598G1." xfId="7556"/>
    <cellStyle name="T_dtTL598G1. 2" xfId="7557"/>
    <cellStyle name="T_dtTL598G1._Phụ luc goi 5" xfId="7558"/>
    <cellStyle name="T_dtTL598G1._TONG HOP QUYET TOAN THANH PHO 2013" xfId="7559"/>
    <cellStyle name="T_DTWB31" xfId="7560"/>
    <cellStyle name="T_DTWB3Sua12.6" xfId="7561"/>
    <cellStyle name="T_Du an khoi cong moi nam 2010" xfId="7562"/>
    <cellStyle name="T_Du an khoi cong moi nam 2010_131114- Bieu giao du toan CTMTQG 2014 giao" xfId="7563"/>
    <cellStyle name="T_Du an khoi cong moi nam 2010_CQ XAC DINH MAT BANG 2016 (Quảng Trị)" xfId="7564"/>
    <cellStyle name="T_Du an khoi cong moi nam 2010_CQ XAC DINH MAT BANG 2016 Thanh Hoa" xfId="7565"/>
    <cellStyle name="T_DU AN TKQH VA CHUAN BI DAU TU NAM 2007 sua ngay 9-11" xfId="7566"/>
    <cellStyle name="T_DU AN TKQH VA CHUAN BI DAU TU NAM 2007 sua ngay 9-11_131114- Bieu giao du toan CTMTQG 2014 giao" xfId="7567"/>
    <cellStyle name="T_DU AN TKQH VA CHUAN BI DAU TU NAM 2007 sua ngay 9-11_Bieu mau danh muc du an thuoc CTMTQG nam 2008" xfId="7568"/>
    <cellStyle name="T_DU AN TKQH VA CHUAN BI DAU TU NAM 2007 sua ngay 9-11_Bieu mau danh muc du an thuoc CTMTQG nam 2008_131114- Bieu giao du toan CTMTQG 2014 giao" xfId="7569"/>
    <cellStyle name="T_DU AN TKQH VA CHUAN BI DAU TU NAM 2007 sua ngay 9-11_Bieu mau danh muc du an thuoc CTMTQG nam 2008_CQ XAC DINH MAT BANG 2016 (Quảng Trị)" xfId="7570"/>
    <cellStyle name="T_DU AN TKQH VA CHUAN BI DAU TU NAM 2007 sua ngay 9-11_Bieu mau danh muc du an thuoc CTMTQG nam 2008_CQ XAC DINH MAT BANG 2016 Thanh Hoa" xfId="7571"/>
    <cellStyle name="T_DU AN TKQH VA CHUAN BI DAU TU NAM 2007 sua ngay 9-11_CQ XAC DINH MAT BANG 2016 (Quảng Trị)" xfId="7572"/>
    <cellStyle name="T_DU AN TKQH VA CHUAN BI DAU TU NAM 2007 sua ngay 9-11_CQ XAC DINH MAT BANG 2016 Thanh Hoa" xfId="7573"/>
    <cellStyle name="T_DU AN TKQH VA CHUAN BI DAU TU NAM 2007 sua ngay 9-11_Du an khoi cong moi nam 2010" xfId="7574"/>
    <cellStyle name="T_DU AN TKQH VA CHUAN BI DAU TU NAM 2007 sua ngay 9-11_Du an khoi cong moi nam 2010_131114- Bieu giao du toan CTMTQG 2014 giao" xfId="7575"/>
    <cellStyle name="T_DU AN TKQH VA CHUAN BI DAU TU NAM 2007 sua ngay 9-11_Du an khoi cong moi nam 2010_CQ XAC DINH MAT BANG 2016 (Quảng Trị)" xfId="7576"/>
    <cellStyle name="T_DU AN TKQH VA CHUAN BI DAU TU NAM 2007 sua ngay 9-11_Du an khoi cong moi nam 2010_CQ XAC DINH MAT BANG 2016 Thanh Hoa" xfId="7577"/>
    <cellStyle name="T_DU AN TKQH VA CHUAN BI DAU TU NAM 2007 sua ngay 9-11_Ket qua phan bo von nam 2008" xfId="7578"/>
    <cellStyle name="T_DU AN TKQH VA CHUAN BI DAU TU NAM 2007 sua ngay 9-11_Ket qua phan bo von nam 2008_131114- Bieu giao du toan CTMTQG 2014 giao" xfId="7579"/>
    <cellStyle name="T_DU AN TKQH VA CHUAN BI DAU TU NAM 2007 sua ngay 9-11_Ket qua phan bo von nam 2008_CQ XAC DINH MAT BANG 2016 (Quảng Trị)" xfId="7580"/>
    <cellStyle name="T_DU AN TKQH VA CHUAN BI DAU TU NAM 2007 sua ngay 9-11_Ket qua phan bo von nam 2008_CQ XAC DINH MAT BANG 2016 Thanh Hoa" xfId="7581"/>
    <cellStyle name="T_DU AN TKQH VA CHUAN BI DAU TU NAM 2007 sua ngay 9-11_KH XDCB_2008 lan 2 sua ngay 10-11" xfId="7582"/>
    <cellStyle name="T_DU AN TKQH VA CHUAN BI DAU TU NAM 2007 sua ngay 9-11_KH XDCB_2008 lan 2 sua ngay 10-11_131114- Bieu giao du toan CTMTQG 2014 giao" xfId="7583"/>
    <cellStyle name="T_DU AN TKQH VA CHUAN BI DAU TU NAM 2007 sua ngay 9-11_KH XDCB_2008 lan 2 sua ngay 10-11_CQ XAC DINH MAT BANG 2016 (Quảng Trị)" xfId="7584"/>
    <cellStyle name="T_DU AN TKQH VA CHUAN BI DAU TU NAM 2007 sua ngay 9-11_KH XDCB_2008 lan 2 sua ngay 10-11_CQ XAC DINH MAT BANG 2016 Thanh Hoa" xfId="7585"/>
    <cellStyle name="T_Du lieu 1" xfId="7586"/>
    <cellStyle name="T_du toan 2008" xfId="7587"/>
    <cellStyle name="T_Du toan 371" xfId="7588"/>
    <cellStyle name="T_Du toan chi 2010 (18.12.2009)-chinh-tk10" xfId="7589"/>
    <cellStyle name="T_Du toan chi 2010 (18.12.2009)-chinh-tk10_Thành phố-Nhu cau CCTL 2016" xfId="7590"/>
    <cellStyle name="T_Du toan chieu sang Thinh Lang" xfId="7591"/>
    <cellStyle name="T_du toan dien  T3.1" xfId="7592"/>
    <cellStyle name="T_du toan dieu chinh  20-8-2006" xfId="7593"/>
    <cellStyle name="T_du toan dieu chinh  20-8-2006_131114- Bieu giao du toan CTMTQG 2014 giao" xfId="7594"/>
    <cellStyle name="T_du toan dieu chinh  20-8-2006_CQ XAC DINH MAT BANG 2016 (Quảng Trị)" xfId="7595"/>
    <cellStyle name="T_du toan dieu chinh  20-8-2006_CQ XAC DINH MAT BANG 2016 Thanh Hoa" xfId="7596"/>
    <cellStyle name="T_Du toan du thau Cautreo" xfId="7597"/>
    <cellStyle name="T_Du toan du thau Cautreo 2" xfId="7598"/>
    <cellStyle name="T_Du toan du thau Cautreo_TONG HOP QUYET TOAN THANH PHO 2013" xfId="7599"/>
    <cellStyle name="T_Du toan Hoa Binh" xfId="7600"/>
    <cellStyle name="T_Du toan nam 2014 (chinh thuc)" xfId="7601"/>
    <cellStyle name="T_Du toan nam 2014 (chinh thuc)_BHYT nguoi ngheo" xfId="7602"/>
    <cellStyle name="T_Du toan nam 2014 (chinh thuc)_bo sung du toan  hong linh" xfId="7603"/>
    <cellStyle name="T_Du toan nam 2014 (chinh thuc)_DT 2015 (chinh thuc)" xfId="7604"/>
    <cellStyle name="T_Du toan nam 2014 (chinh thuc)_TH BHXH 2015" xfId="7605"/>
    <cellStyle name="T_Du toan Thanh Hoa (15-3-2007)" xfId="7606"/>
    <cellStyle name="T_Duong Po Ngang - Coc LaySua1.07" xfId="7607"/>
    <cellStyle name="T_Duong TT xa Nam Khanh" xfId="7608"/>
    <cellStyle name="T_Duong Xuan Quang - Thai Nien(408)" xfId="7609"/>
    <cellStyle name="T_Dutoan" xfId="7610"/>
    <cellStyle name="T_DUTOAN cam moc quy von" xfId="7611"/>
    <cellStyle name="T_dutoanLCSP04-km0-5-goi1 (Ban 5 sua 24-8)" xfId="7612"/>
    <cellStyle name="T_DZ 0,4kV &amp; CONGTO con sa" xfId="7613"/>
    <cellStyle name="T_DZ 0.4KV KCN BAC QUY" xfId="7614"/>
    <cellStyle name="T_DZ 35kV DUC THINH 2006 TT16" xfId="7615"/>
    <cellStyle name="T_DZ10" xfId="7616"/>
    <cellStyle name="T_Feb Delivery Plan-Tuan B" xfId="7617"/>
    <cellStyle name="T_Feb Delivery Plan-Tuan B_Bieu bang TLP 2016 huyện Lộc Hà 2" xfId="7618"/>
    <cellStyle name="T_Feb Delivery Plan-Tuan B_PL bien phap cong trinh 22.9.2016" xfId="7619"/>
    <cellStyle name="T_Feb Delivery Plan-Tuan B_TLP 2016 sửa lại gui STC 21.9.2016" xfId="7620"/>
    <cellStyle name="T_form ton kho CK 2 tuan 8" xfId="7621"/>
    <cellStyle name="T_form ton kho CK 2 tuan 8_Analysis Transport" xfId="7622"/>
    <cellStyle name="T_form ton kho CK 2 tuan 8_Analysis Transport_Bieu bang TLP 2016 huyện Lộc Hà 2" xfId="7623"/>
    <cellStyle name="T_form ton kho CK 2 tuan 8_Analysis Transport_PL bien phap cong trinh 22.9.2016" xfId="7624"/>
    <cellStyle name="T_form ton kho CK 2 tuan 8_Analysis Transport_TLP 2016 sửa lại gui STC 21.9.2016" xfId="7625"/>
    <cellStyle name="T_form ton kho CK 2 tuan 8_Bieu bang TLP 2016 huyện Lộc Hà 2" xfId="7626"/>
    <cellStyle name="T_form ton kho CK 2 tuan 8_Budget schedule 1H08_Acc dept" xfId="7627"/>
    <cellStyle name="T_form ton kho CK 2 tuan 8_Budget schedule 1H08_Acc dept_Bieu bang TLP 2016 huyện Lộc Hà 2" xfId="7628"/>
    <cellStyle name="T_form ton kho CK 2 tuan 8_Budget schedule 1H08_Acc dept_PL bien phap cong trinh 22.9.2016" xfId="7629"/>
    <cellStyle name="T_form ton kho CK 2 tuan 8_Budget schedule 1H08_Acc dept_TLP 2016 sửa lại gui STC 21.9.2016" xfId="7630"/>
    <cellStyle name="T_form ton kho CK 2 tuan 8_Calculate Plan 2008" xfId="7631"/>
    <cellStyle name="T_form ton kho CK 2 tuan 8_Calculate Plan 2008_Bieu bang TLP 2016 huyện Lộc Hà 2" xfId="7632"/>
    <cellStyle name="T_form ton kho CK 2 tuan 8_Calculate Plan 2008_PL bien phap cong trinh 22.9.2016" xfId="7633"/>
    <cellStyle name="T_form ton kho CK 2 tuan 8_Calculate Plan 2008_TLP 2016 sửa lại gui STC 21.9.2016" xfId="7634"/>
    <cellStyle name="T_form ton kho CK 2 tuan 8_PL bien phap cong trinh 22.9.2016" xfId="7635"/>
    <cellStyle name="T_form ton kho CK 2 tuan 8_Purchase moi - 090504" xfId="7636"/>
    <cellStyle name="T_form ton kho CK 2 tuan 8_Purchase moi - 090504_Bieu bang TLP 2016 huyện Lộc Hà 2" xfId="7637"/>
    <cellStyle name="T_form ton kho CK 2 tuan 8_Purchase moi - 090504_PL bien phap cong trinh 22.9.2016" xfId="7638"/>
    <cellStyle name="T_form ton kho CK 2 tuan 8_Purchase moi - 090504_TLP 2016 sửa lại gui STC 21.9.2016" xfId="7639"/>
    <cellStyle name="T_form ton kho CK 2 tuan 8_ra soat phan cap 1 (cuoi in ra)" xfId="7640"/>
    <cellStyle name="T_form ton kho CK 2 tuan 8_Report preparation" xfId="7641"/>
    <cellStyle name="T_form ton kho CK 2 tuan 8_Report preparation_Bieu bang TLP 2016 huyện Lộc Hà 2" xfId="7642"/>
    <cellStyle name="T_form ton kho CK 2 tuan 8_Report preparation_PL bien phap cong trinh 22.9.2016" xfId="7643"/>
    <cellStyle name="T_form ton kho CK 2 tuan 8_Report preparation_TLP 2016 sửa lại gui STC 21.9.2016" xfId="7644"/>
    <cellStyle name="T_form ton kho CK 2 tuan 8_Sale result 2008" xfId="7645"/>
    <cellStyle name="T_form ton kho CK 2 tuan 8_Sale result 2008_Bieu bang TLP 2016 huyện Lộc Hà 2" xfId="7646"/>
    <cellStyle name="T_form ton kho CK 2 tuan 8_Sale result 2008_PL bien phap cong trinh 22.9.2016" xfId="7647"/>
    <cellStyle name="T_form ton kho CK 2 tuan 8_Sale result 2008_TLP 2016 sửa lại gui STC 21.9.2016" xfId="7648"/>
    <cellStyle name="T_form ton kho CK 2 tuan 8_TLP 2016 sửa lại gui STC 21.9.2016" xfId="7649"/>
    <cellStyle name="T_Format for Mar Addtional" xfId="7650"/>
    <cellStyle name="T_Format for Mar Addtional_Bieu bang TLP 2016 huyện Lộc Hà 2" xfId="7651"/>
    <cellStyle name="T_Format for Mar Addtional_PL bien phap cong trinh 22.9.2016" xfId="7652"/>
    <cellStyle name="T_Format for Mar Addtional_TLP 2016 sửa lại gui STC 21.9.2016" xfId="7653"/>
    <cellStyle name="T_G_I TCDBVN. BCQTC_U QUANG DAI.QL62.(11)" xfId="7654"/>
    <cellStyle name="T_G_I TCDBVN. BCQTC_U QUANG DAI.QL62.(11) 2" xfId="7655"/>
    <cellStyle name="T_G_I TCDBVN. BCQTC_U QUANG DAI.QL62.(11)_TONG HOP QUYET TOAN THANH PHO 2013" xfId="7656"/>
    <cellStyle name="T_Gia thanh-chuan" xfId="7657"/>
    <cellStyle name="T_Gia thanh-chuan 2" xfId="7658"/>
    <cellStyle name="T_Gia thanh-chuan_TONG HOP QUYET TOAN THANH PHO 2013" xfId="7659"/>
    <cellStyle name="T_Gia thau Hoang Xuan" xfId="7660"/>
    <cellStyle name="T_Giam DT2016 (ND108)" xfId="7661"/>
    <cellStyle name="T_Goi 2 in20.4" xfId="7662"/>
    <cellStyle name="T_Goi 5" xfId="7663"/>
    <cellStyle name="T_Goi 5 2" xfId="7664"/>
    <cellStyle name="T_Goi 5_TONG HOP QUYET TOAN THANH PHO 2013" xfId="7665"/>
    <cellStyle name="T_GoiXL1hem" xfId="7666"/>
    <cellStyle name="T_GoiXL1hem 2" xfId="7667"/>
    <cellStyle name="T_GoiXL1hem_TONG HOP QUYET TOAN THANH PHO 2013" xfId="7668"/>
    <cellStyle name="T_gt " xfId="7669"/>
    <cellStyle name="T_gt  2" xfId="7670"/>
    <cellStyle name="T_gt  2_Bieu bang TLP 2016 huyện Lộc Hà 2" xfId="7671"/>
    <cellStyle name="T_gt  2_PL bien phap cong trinh 22.9.2016" xfId="7672"/>
    <cellStyle name="T_gt  2_TLP 2016 sửa lại gui STC 21.9.2016" xfId="7673"/>
    <cellStyle name="T_gt _Bieu bang TLP 2016 huyện Lộc Hà 2" xfId="7674"/>
    <cellStyle name="T_gt _PL bien phap cong trinh 22.9.2016" xfId="7675"/>
    <cellStyle name="T_gt _TLP 2016 sửa lại gui STC 21.9.2016" xfId="7676"/>
    <cellStyle name="T_gt _VN ACCU" xfId="7677"/>
    <cellStyle name="T_gt _Wholesales &amp; retailsales by Heads (1998~2009)" xfId="7678"/>
    <cellStyle name="T_gt _Wholesales &amp; retailsales by Heads (1998~2009)_Bieu bang TLP 2016 huyện Lộc Hà 2" xfId="7679"/>
    <cellStyle name="T_gt _Wholesales &amp; retailsales by Heads (1998~2009)_PL bien phap cong trinh 22.9.2016" xfId="7680"/>
    <cellStyle name="T_gt _Wholesales &amp; retailsales by Heads (1998~2009)_TLP 2016 sửa lại gui STC 21.9.2016" xfId="7681"/>
    <cellStyle name="T_gt _" xfId="7682"/>
    <cellStyle name="T_HEAD ORDER FOR MARCH- CONFIRMED&amp;Calculation" xfId="7683"/>
    <cellStyle name="T_HEAD ORDER FOR MARCH- CONFIRMED&amp;Calculation_Bieu bang TLP 2016 huyện Lộc Hà 2" xfId="7684"/>
    <cellStyle name="T_HEAD ORDER FOR MARCH- CONFIRMED&amp;Calculation_PL bien phap cong trinh 22.9.2016" xfId="7685"/>
    <cellStyle name="T_HEAD ORDER FOR MARCH- CONFIRMED&amp;Calculation_TLP 2016 sửa lại gui STC 21.9.2016" xfId="7686"/>
    <cellStyle name="T_HEAD ORDER FOR MARCH- CONFIRMEDCalculation_Tuan B" xfId="7687"/>
    <cellStyle name="T_HEAD ORDER FOR MARCH- CONFIRMEDCalculation_Tuan B_Bieu bang TLP 2016 huyện Lộc Hà 2" xfId="7688"/>
    <cellStyle name="T_HEAD ORDER FOR MARCH- CONFIRMEDCalculation_Tuan B_PL bien phap cong trinh 22.9.2016" xfId="7689"/>
    <cellStyle name="T_HEAD ORDER FOR MARCH- CONFIRMEDCalculation_Tuan B_TLP 2016 sửa lại gui STC 21.9.2016" xfId="7690"/>
    <cellStyle name="T_Ho so DT thu NSNN nam 2014 (V1)" xfId="7691"/>
    <cellStyle name="T_Ho so DT thu NSNN nam 2014 (V1)_CQ XAC DINH MAT BANG 2016 (Quảng Trị)" xfId="7692"/>
    <cellStyle name="T_Ho so DT thu NSNN nam 2014 (V1)_CQ XAC DINH MAT BANG 2016 Thanh Hoa" xfId="7693"/>
    <cellStyle name="T_Ho so DT thu NSNN nam 2014 (V1)_Von ngoai nuoc" xfId="7694"/>
    <cellStyle name="T_Hoi nghi" xfId="7695"/>
    <cellStyle name="T_Ht-PTq1-03" xfId="7696"/>
    <cellStyle name="T_Ht-PTq1-03_131114- Bieu giao du toan CTMTQG 2014 giao" xfId="7697"/>
    <cellStyle name="T_Ht-PTq1-03_CQ XAC DINH MAT BANG 2016 (Quảng Trị)" xfId="7698"/>
    <cellStyle name="T_Ht-PTq1-03_CQ XAC DINH MAT BANG 2016 Thanh Hoa" xfId="7699"/>
    <cellStyle name="T_IPC No.01 ADB5 (IN)- QB04TL10" xfId="7700"/>
    <cellStyle name="T_Ke hoach KTXH  nam 2009_PKT thang 11 nam 2008" xfId="7701"/>
    <cellStyle name="T_Ke hoach KTXH  nam 2009_PKT thang 11 nam 2008_131114- Bieu giao du toan CTMTQG 2014 giao" xfId="7702"/>
    <cellStyle name="T_Ke hoach KTXH  nam 2009_PKT thang 11 nam 2008_CQ XAC DINH MAT BANG 2016 (Quảng Trị)" xfId="7703"/>
    <cellStyle name="T_Ke hoach KTXH  nam 2009_PKT thang 11 nam 2008_CQ XAC DINH MAT BANG 2016 Thanh Hoa" xfId="7704"/>
    <cellStyle name="T_KE HOACH KTXH 2015" xfId="7705"/>
    <cellStyle name="T_Ke-3doan" xfId="7706"/>
    <cellStyle name="T_Ket qua dau thau" xfId="7707"/>
    <cellStyle name="T_Ket qua dau thau_131114- Bieu giao du toan CTMTQG 2014 giao" xfId="7708"/>
    <cellStyle name="T_Ket qua dau thau_CQ XAC DINH MAT BANG 2016 (Quảng Trị)" xfId="7709"/>
    <cellStyle name="T_Ket qua dau thau_CQ XAC DINH MAT BANG 2016 Thanh Hoa" xfId="7710"/>
    <cellStyle name="T_Ket qua phan bo von nam 2008" xfId="7711"/>
    <cellStyle name="T_Ket qua phan bo von nam 2008_131114- Bieu giao du toan CTMTQG 2014 giao" xfId="7712"/>
    <cellStyle name="T_Ket qua phan bo von nam 2008_CQ XAC DINH MAT BANG 2016 (Quảng Trị)" xfId="7713"/>
    <cellStyle name="T_Ket qua phan bo von nam 2008_CQ XAC DINH MAT BANG 2016 Thanh Hoa" xfId="7714"/>
    <cellStyle name="T_KH XDCB 18-6-2010" xfId="7715"/>
    <cellStyle name="T_KH XDCB 18-6-2010_Thành phố-Nhu cau CCTL 2016" xfId="7716"/>
    <cellStyle name="T_KH XDCB_2008 lan 2 sua ngay 10-11" xfId="7717"/>
    <cellStyle name="T_KH XDCB_2008 lan 2 sua ngay 10-11_131114- Bieu giao du toan CTMTQG 2014 giao" xfId="7718"/>
    <cellStyle name="T_KH XDCB_2008 lan 2 sua ngay 10-11_CQ XAC DINH MAT BANG 2016 (Quảng Trị)" xfId="7719"/>
    <cellStyle name="T_KH XDCB_2008 lan 2 sua ngay 10-11_CQ XAC DINH MAT BANG 2016 Thanh Hoa" xfId="7720"/>
    <cellStyle name="T_Khao satD1" xfId="7721"/>
    <cellStyle name="T_Khao satD1 2" xfId="7722"/>
    <cellStyle name="T_Khao satD1_5. Du toan dien chieu sang" xfId="7723"/>
    <cellStyle name="T_Khao satD1_Book1" xfId="7724"/>
    <cellStyle name="T_Khao satD1_Phụ luc goi 5" xfId="7725"/>
    <cellStyle name="T_Khao satD1_TONG HOP QUYET TOAN THANH PHO 2013" xfId="7726"/>
    <cellStyle name="T_Khoi Bung" xfId="7727"/>
    <cellStyle name="T_Khoi luong" xfId="7728"/>
    <cellStyle name="T_Khoi luong QL8B" xfId="7729"/>
    <cellStyle name="T_Khoi luong QL8B 2" xfId="7730"/>
    <cellStyle name="T_Khoi luong QL8B_TONG HOP QUYET TOAN THANH PHO 2013" xfId="7731"/>
    <cellStyle name="T_KHỐI LƯỢNG QUYẾT TOÁN GÓI 5 (TVGS CHẤP THUẬN) TVS" xfId="7732"/>
    <cellStyle name="T_KHOI LUONG VAT LIEU" xfId="7733"/>
    <cellStyle name="T_Khoi Xa Ngoai-con 1 ho" xfId="7734"/>
    <cellStyle name="T_Khoiluongduonggiao" xfId="7735"/>
    <cellStyle name="T_Khoiluongduonggiao 2" xfId="7736"/>
    <cellStyle name="T_Khoiluongduonggiao_TONG HOP QUYET TOAN THANH PHO 2013" xfId="7737"/>
    <cellStyle name="T_Kiem ke thuc hien den 30-9-2007" xfId="7738"/>
    <cellStyle name="T_Kiem ke thuc hien den 30-9-2007 (SX lan can)" xfId="7739"/>
    <cellStyle name="T_KL cong" xfId="7740"/>
    <cellStyle name="T_KL san nen Phieng Ot" xfId="7741"/>
    <cellStyle name="T_KLC5,4MC0" xfId="7742"/>
    <cellStyle name="T_klcongk0_28" xfId="7743"/>
    <cellStyle name="T_KLNMD" xfId="7744"/>
    <cellStyle name="T_Km329-Km350 (7-6)" xfId="7745"/>
    <cellStyle name="T_Lap gia BS Da Nang" xfId="7746"/>
    <cellStyle name="T_Lap gia BS Da Nang_Thành phố-Nhu cau CCTL 2016" xfId="7747"/>
    <cellStyle name="T_LuuNgay25-06-2006ANH CUONG T 5" xfId="7748"/>
    <cellStyle name="T_M 20" xfId="7749"/>
    <cellStyle name="T_M 20 2" xfId="7750"/>
    <cellStyle name="T_M 6" xfId="7751"/>
    <cellStyle name="T_M 6 2" xfId="7752"/>
    <cellStyle name="T_M 7" xfId="7753"/>
    <cellStyle name="T_M 7 2" xfId="7754"/>
    <cellStyle name="T_M TH" xfId="7755"/>
    <cellStyle name="T_M TH 2" xfId="7756"/>
    <cellStyle name="T_Me_Tri_6_07" xfId="7757"/>
    <cellStyle name="T_Me_Tri_6_07_131114- Bieu giao du toan CTMTQG 2014 giao" xfId="7758"/>
    <cellStyle name="T_Me_Tri_6_07_CQ XAC DINH MAT BANG 2016 (Quảng Trị)" xfId="7759"/>
    <cellStyle name="T_Me_Tri_6_07_CQ XAC DINH MAT BANG 2016 Thanh Hoa" xfId="7760"/>
    <cellStyle name="T_MLba0308" xfId="7761"/>
    <cellStyle name="T_MN" xfId="7762"/>
    <cellStyle name="T_MN_T-Bao cao chi 6 thang" xfId="7763"/>
    <cellStyle name="T_MN_T-Bao cao chi 6 thang 2" xfId="7764"/>
    <cellStyle name="T_MOI 2014- DU TOAN GIAO DUC 2014" xfId="7765"/>
    <cellStyle name="T_MOI 2014- DU TOAN GIAO DUC 2014_T-Bao cao chi 6 thang" xfId="7766"/>
    <cellStyle name="T_MOI 2014- DU TOAN GIAO DUC 2014_T-Bao cao chi 6 thang 2" xfId="7767"/>
    <cellStyle name="T_N2 thay dat (N1-1)" xfId="7768"/>
    <cellStyle name="T_N2 thay dat (N1-1)_131114- Bieu giao du toan CTMTQG 2014 giao" xfId="7769"/>
    <cellStyle name="T_N2 thay dat (N1-1)_CQ XAC DINH MAT BANG 2016 (Quảng Trị)" xfId="7770"/>
    <cellStyle name="T_N2 thay dat (N1-1)_CQ XAC DINH MAT BANG 2016 Thanh Hoa" xfId="7771"/>
    <cellStyle name="T_nen mat,thoatnuoc" xfId="7772"/>
    <cellStyle name="T_Nguonchuyensodutamung2008sang2009(Thuong)" xfId="7773"/>
    <cellStyle name="T_Nguonchuyensodutamung2008sang2009(Thuong)_Thành phố-Nhu cau CCTL 2016" xfId="7774"/>
    <cellStyle name="T_NHU CAU VA NGUON THUC HIEN CCTL CAP XA" xfId="7775"/>
    <cellStyle name="T_NPP Khanh Vinh Thai Nguyen - BC KTTB_CTrinh_TB__20_loc__Milk_Yomilk_CK1" xfId="7776"/>
    <cellStyle name="T_NPP Khanh Vinh Thai Nguyen - BC KTTB_CTrinh_TB__20_loc__Milk_Yomilk_CK1_Bieu bang TLP 2016 huyện Lộc Hà 2" xfId="7777"/>
    <cellStyle name="T_NPP Khanh Vinh Thai Nguyen - BC KTTB_CTrinh_TB__20_loc__Milk_Yomilk_CK1_Budget schedule 1H08_Acc dept" xfId="7778"/>
    <cellStyle name="T_NPP Khanh Vinh Thai Nguyen - BC KTTB_CTrinh_TB__20_loc__Milk_Yomilk_CK1_Budget schedule 1H08_Acc dept_Bieu bang TLP 2016 huyện Lộc Hà 2" xfId="7779"/>
    <cellStyle name="T_NPP Khanh Vinh Thai Nguyen - BC KTTB_CTrinh_TB__20_loc__Milk_Yomilk_CK1_Budget schedule 1H08_Acc dept_PL bien phap cong trinh 22.9.2016" xfId="7780"/>
    <cellStyle name="T_NPP Khanh Vinh Thai Nguyen - BC KTTB_CTrinh_TB__20_loc__Milk_Yomilk_CK1_Budget schedule 1H08_Acc dept_TLP 2016 sửa lại gui STC 21.9.2016" xfId="7781"/>
    <cellStyle name="T_NPP Khanh Vinh Thai Nguyen - BC KTTB_CTrinh_TB__20_loc__Milk_Yomilk_CK1_PL bien phap cong trinh 22.9.2016" xfId="7782"/>
    <cellStyle name="T_NPP Khanh Vinh Thai Nguyen - BC KTTB_CTrinh_TB__20_loc__Milk_Yomilk_CK1_Purchase moi - 090504" xfId="7783"/>
    <cellStyle name="T_NPP Khanh Vinh Thai Nguyen - BC KTTB_CTrinh_TB__20_loc__Milk_Yomilk_CK1_Purchase moi - 090504_Bieu bang TLP 2016 huyện Lộc Hà 2" xfId="7784"/>
    <cellStyle name="T_NPP Khanh Vinh Thai Nguyen - BC KTTB_CTrinh_TB__20_loc__Milk_Yomilk_CK1_Purchase moi - 090504_PL bien phap cong trinh 22.9.2016" xfId="7785"/>
    <cellStyle name="T_NPP Khanh Vinh Thai Nguyen - BC KTTB_CTrinh_TB__20_loc__Milk_Yomilk_CK1_Purchase moi - 090504_TLP 2016 sửa lại gui STC 21.9.2016" xfId="7786"/>
    <cellStyle name="T_NPP Khanh Vinh Thai Nguyen - BC KTTB_CTrinh_TB__20_loc__Milk_Yomilk_CK1_ra soat phan cap 1 (cuoi in ra)" xfId="7787"/>
    <cellStyle name="T_NPP Khanh Vinh Thai Nguyen - BC KTTB_CTrinh_TB__20_loc__Milk_Yomilk_CK1_Report preparation" xfId="7788"/>
    <cellStyle name="T_NPP Khanh Vinh Thai Nguyen - BC KTTB_CTrinh_TB__20_loc__Milk_Yomilk_CK1_Report preparation_Bieu bang TLP 2016 huyện Lộc Hà 2" xfId="7789"/>
    <cellStyle name="T_NPP Khanh Vinh Thai Nguyen - BC KTTB_CTrinh_TB__20_loc__Milk_Yomilk_CK1_Report preparation_PL bien phap cong trinh 22.9.2016" xfId="7790"/>
    <cellStyle name="T_NPP Khanh Vinh Thai Nguyen - BC KTTB_CTrinh_TB__20_loc__Milk_Yomilk_CK1_Report preparation_TLP 2016 sửa lại gui STC 21.9.2016" xfId="7791"/>
    <cellStyle name="T_NPP Khanh Vinh Thai Nguyen - BC KTTB_CTrinh_TB__20_loc__Milk_Yomilk_CK1_TLP 2016 sửa lại gui STC 21.9.2016" xfId="7792"/>
    <cellStyle name="T_PHU LUC CHIEU SANG(13.6.2013)" xfId="7793"/>
    <cellStyle name="T_Phu luc cong dau kenh TP Ha Tinh - trinh UBND tinh" xfId="7794"/>
    <cellStyle name="T_Phụ luc goi 5" xfId="7795"/>
    <cellStyle name="T_Phuong an can doi nam 2008" xfId="7796"/>
    <cellStyle name="T_Phuong an can doi nam 2008_131114- Bieu giao du toan CTMTQG 2014 giao" xfId="7797"/>
    <cellStyle name="T_Phuong an can doi nam 2008_CQ XAC DINH MAT BANG 2016 (Quảng Trị)" xfId="7798"/>
    <cellStyle name="T_Phuong an can doi nam 2008_CQ XAC DINH MAT BANG 2016 Thanh Hoa" xfId="7799"/>
    <cellStyle name="T_PL bien phap cong trinh 22.9.2016" xfId="7800"/>
    <cellStyle name="T_plhd" xfId="7801"/>
    <cellStyle name="T_PP XD DINH MUC 2011 ( 12-07-2010)" xfId="7802"/>
    <cellStyle name="T_PP XD DINH MUC 2011 ( 12-07-2010)_Thành phố-Nhu cau CCTL 2016" xfId="7803"/>
    <cellStyle name="T_Purchase moi - 090504" xfId="7804"/>
    <cellStyle name="T_Purchase moi - 090504_Bieu bang TLP 2016 huyện Lộc Hà 2" xfId="7805"/>
    <cellStyle name="T_Purchase moi - 090504_PL bien phap cong trinh 22.9.2016" xfId="7806"/>
    <cellStyle name="T_Purchase moi - 090504_TLP 2016 sửa lại gui STC 21.9.2016" xfId="7807"/>
    <cellStyle name="T_QL70 lan 3.da t dinh" xfId="7808"/>
    <cellStyle name="T_QL70_TC_Km188-197-in" xfId="7809"/>
    <cellStyle name="T_QT di chuyen ca phe" xfId="7810"/>
    <cellStyle name="T_QT di chuyen ca phe_Ban chuyen trach 29 (dieu chinh)" xfId="7811"/>
    <cellStyle name="T_QT di chuyen ca phe_Ban chuyen trach 29 (dieu chinh)_BHYT nguoi ngheo" xfId="7812"/>
    <cellStyle name="T_QT di chuyen ca phe_Ban chuyen trach 29 (dieu chinh)_bo sung du toan  hong linh" xfId="7813"/>
    <cellStyle name="T_QT di chuyen ca phe_Ban chuyen trach 29 (dieu chinh)_DT 2015 (chinh thuc)" xfId="7814"/>
    <cellStyle name="T_QT di chuyen ca phe_Ban chuyen trach 29 (dieu chinh)_TH BHXH 2015" xfId="7815"/>
    <cellStyle name="T_QT di chuyen ca phe_ban chuyen trach 29 bo sung cho huyen ( DC theo QDUBND tinh theo doi)" xfId="7816"/>
    <cellStyle name="T_QT di chuyen ca phe_ban chuyen trach 29 bo sung cho huyen ( DC theo QDUBND tinh theo doi)_BHYT nguoi ngheo" xfId="7817"/>
    <cellStyle name="T_QT di chuyen ca phe_ban chuyen trach 29 bo sung cho huyen ( DC theo QDUBND tinh theo doi)_bo sung du toan  hong linh" xfId="7818"/>
    <cellStyle name="T_QT di chuyen ca phe_ban chuyen trach 29 bo sung cho huyen ( DC theo QDUBND tinh theo doi)_DT 2015 (chinh thuc)" xfId="7819"/>
    <cellStyle name="T_QT di chuyen ca phe_ban chuyen trach 29 bo sung cho huyen ( DC theo QDUBND tinh theo doi)_TH BHXH 2015" xfId="7820"/>
    <cellStyle name="T_QT di chuyen ca phe_bo sung du toan  hong linh" xfId="7821"/>
    <cellStyle name="T_QT di chuyen ca phe_Du toan nam 2014 (chinh thuc)" xfId="7822"/>
    <cellStyle name="T_QT di chuyen ca phe_Du toan nam 2014 (chinh thuc)_BHYT nguoi ngheo" xfId="7823"/>
    <cellStyle name="T_QT di chuyen ca phe_Du toan nam 2014 (chinh thuc)_bo sung du toan  hong linh" xfId="7824"/>
    <cellStyle name="T_QT di chuyen ca phe_Du toan nam 2014 (chinh thuc)_DT 2015 (chinh thuc)" xfId="7825"/>
    <cellStyle name="T_QT di chuyen ca phe_Du toan nam 2014 (chinh thuc)_TH BHXH 2015" xfId="7826"/>
    <cellStyle name="T_QT di chuyen ca phe_TH BHXH 2015" xfId="7827"/>
    <cellStyle name="T_QT di chuyen ca phe_TH chenh lech Quy Luong 2014 (Phuc)" xfId="7828"/>
    <cellStyle name="T_QT di chuyen ca phe_TH chenh lech Quy Luong 2014 (Phuc)_BHYT nguoi ngheo" xfId="7829"/>
    <cellStyle name="T_QT di chuyen ca phe_TH chenh lech Quy Luong 2014 (Phuc)_bo sung du toan  hong linh" xfId="7830"/>
    <cellStyle name="T_QT di chuyen ca phe_TH chenh lech Quy Luong 2014 (Phuc)_DT 2015 (chinh thuc)" xfId="7831"/>
    <cellStyle name="T_QT di chuyen ca phe_TH chenh lech Quy Luong 2014 (Phuc)_TH BHXH 2015" xfId="7832"/>
    <cellStyle name="T_QT di chuyen ca phe_THU NS den 21.12.2014" xfId="7833"/>
    <cellStyle name="T_QTQuy2-2005" xfId="7834"/>
    <cellStyle name="T_QTQuy2-2005_Bangtheodoicongviec" xfId="7835"/>
    <cellStyle name="T_QTQuy2-2005_Bangtheodoicongviec_Thành phố-Nhu cau CCTL 2016" xfId="7836"/>
    <cellStyle name="T_QTQuy2-2005_bc KB den ngay 15122010" xfId="7837"/>
    <cellStyle name="T_QTQuy2-2005_bc KB den ngay 15122010_Thành phố-Nhu cau CCTL 2016" xfId="7838"/>
    <cellStyle name="T_QTQuy2-2005_Nguonchuyensodutamung2008sang2009(Thuong)" xfId="7839"/>
    <cellStyle name="T_QTQuy2-2005_Nguonchuyensodutamung2008sang2009(Thuong)_Thành phố-Nhu cau CCTL 2016" xfId="7840"/>
    <cellStyle name="T_QTQuy2-2005_TABMIS 16.12.10" xfId="7841"/>
    <cellStyle name="T_QTQuy2-2005_TABMIS 16.12.10_Thành phố-Nhu cau CCTL 2016" xfId="7842"/>
    <cellStyle name="T_QTQuy2-2005_TABMIS chuyen nguon" xfId="7843"/>
    <cellStyle name="T_QTQuy2-2005_TABMIS chuyen nguon_Thành phố-Nhu cau CCTL 2016" xfId="7844"/>
    <cellStyle name="T_QTQuy2-2005_TAM UNG 2010 (31.12.2010) Q IN BC" xfId="7845"/>
    <cellStyle name="T_QTQuy2-2005_TAM UNG 2010 (31.12.2010) Q IN BC_Thành phố-Nhu cau CCTL 2016" xfId="7846"/>
    <cellStyle name="T_QTQuy2-2005_tham tra" xfId="7847"/>
    <cellStyle name="T_QTQuy2-2005_tham tra_Thành phố-Nhu cau CCTL 2016" xfId="7848"/>
    <cellStyle name="T_QTQuy2-2005_Thành phố-Nhu cau CCTL 2016" xfId="7849"/>
    <cellStyle name="T_quyet toan cau" xfId="7850"/>
    <cellStyle name="T_ra soat phan cap 1 (cuoi in ra)" xfId="7851"/>
    <cellStyle name="T_Report preparation" xfId="7852"/>
    <cellStyle name="T_Report preparation_Bieu bang TLP 2016 huyện Lộc Hà 2" xfId="7853"/>
    <cellStyle name="T_Report preparation_PL bien phap cong trinh 22.9.2016" xfId="7854"/>
    <cellStyle name="T_Report preparation_TLP 2016 sửa lại gui STC 21.9.2016" xfId="7855"/>
    <cellStyle name="T_Sale result 2008" xfId="7856"/>
    <cellStyle name="T_Sale result 2008_Bieu bang TLP 2016 huyện Lộc Hà 2" xfId="7857"/>
    <cellStyle name="T_Sale result 2008_PL bien phap cong trinh 22.9.2016" xfId="7858"/>
    <cellStyle name="T_Sale result 2008_TLP 2016 sửa lại gui STC 21.9.2016" xfId="7859"/>
    <cellStyle name="T_San Nen TDC P.Ot.suaxls" xfId="7860"/>
    <cellStyle name="T_SĐT Công ty - Cụm, trạm" xfId="7861"/>
    <cellStyle name="T_Seagame(BTL)" xfId="7862"/>
    <cellStyle name="T_Sheet1" xfId="7863"/>
    <cellStyle name="T_Sheet1_1" xfId="7864"/>
    <cellStyle name="T_Sheet1_Bieu bang TLP 2016 huyện Lộc Hà 2" xfId="7865"/>
    <cellStyle name="T_Sheet1_Book1" xfId="7866"/>
    <cellStyle name="T_Sheet1_Budget schedule 1H08_Acc dept" xfId="7867"/>
    <cellStyle name="T_Sheet1_Budget schedule 1H08_Acc dept_Bieu bang TLP 2016 huyện Lộc Hà 2" xfId="7868"/>
    <cellStyle name="T_Sheet1_Budget schedule 1H08_Acc dept_PL bien phap cong trinh 22.9.2016" xfId="7869"/>
    <cellStyle name="T_Sheet1_Budget schedule 1H08_Acc dept_TLP 2016 sửa lại gui STC 21.9.2016" xfId="7870"/>
    <cellStyle name="T_Sheet1_Phu luc cong dau kenh TP Ha Tinh - trinh UBND tinh" xfId="7871"/>
    <cellStyle name="T_Sheet1_PL bien phap cong trinh 22.9.2016" xfId="7872"/>
    <cellStyle name="T_Sheet1_Purchase moi - 090504" xfId="7873"/>
    <cellStyle name="T_Sheet1_Purchase moi - 090504_Bieu bang TLP 2016 huyện Lộc Hà 2" xfId="7874"/>
    <cellStyle name="T_Sheet1_Purchase moi - 090504_PL bien phap cong trinh 22.9.2016" xfId="7875"/>
    <cellStyle name="T_Sheet1_Purchase moi - 090504_TLP 2016 sửa lại gui STC 21.9.2016" xfId="7876"/>
    <cellStyle name="T_Sheet1_ra soat phan cap 1 (cuoi in ra)" xfId="7877"/>
    <cellStyle name="T_Sheet1_Report preparation" xfId="7878"/>
    <cellStyle name="T_Sheet1_Report preparation_Bieu bang TLP 2016 huyện Lộc Hà 2" xfId="7879"/>
    <cellStyle name="T_Sheet1_Report preparation_PL bien phap cong trinh 22.9.2016" xfId="7880"/>
    <cellStyle name="T_Sheet1_Report preparation_TLP 2016 sửa lại gui STC 21.9.2016" xfId="7881"/>
    <cellStyle name="T_Sheet1_TLP 2016 sửa lại gui STC 21.9.2016" xfId="7882"/>
    <cellStyle name="T_Sheet1_ton kho moi tuan 22" xfId="7883"/>
    <cellStyle name="T_Sheet1_ton kho moi tuan 22_Analysis Transport" xfId="7884"/>
    <cellStyle name="T_Sheet1_ton kho moi tuan 22_Analysis Transport_Bieu bang TLP 2016 huyện Lộc Hà 2" xfId="7885"/>
    <cellStyle name="T_Sheet1_ton kho moi tuan 22_Analysis Transport_PL bien phap cong trinh 22.9.2016" xfId="7886"/>
    <cellStyle name="T_Sheet1_ton kho moi tuan 22_Analysis Transport_TLP 2016 sửa lại gui STC 21.9.2016" xfId="7887"/>
    <cellStyle name="T_Sheet1_ton kho moi tuan 22_Bieu bang TLP 2016 huyện Lộc Hà 2" xfId="7888"/>
    <cellStyle name="T_Sheet1_ton kho moi tuan 22_Calculate Plan 2008" xfId="7889"/>
    <cellStyle name="T_Sheet1_ton kho moi tuan 22_Calculate Plan 2008_Bieu bang TLP 2016 huyện Lộc Hà 2" xfId="7890"/>
    <cellStyle name="T_Sheet1_ton kho moi tuan 22_Calculate Plan 2008_PL bien phap cong trinh 22.9.2016" xfId="7891"/>
    <cellStyle name="T_Sheet1_ton kho moi tuan 22_Calculate Plan 2008_TLP 2016 sửa lại gui STC 21.9.2016" xfId="7892"/>
    <cellStyle name="T_Sheet1_ton kho moi tuan 22_PL bien phap cong trinh 22.9.2016" xfId="7893"/>
    <cellStyle name="T_Sheet1_ton kho moi tuan 22_Purchase moi - 090504" xfId="7894"/>
    <cellStyle name="T_Sheet1_ton kho moi tuan 22_Purchase moi - 090504_Bieu bang TLP 2016 huyện Lộc Hà 2" xfId="7895"/>
    <cellStyle name="T_Sheet1_ton kho moi tuan 22_Purchase moi - 090504_PL bien phap cong trinh 22.9.2016" xfId="7896"/>
    <cellStyle name="T_Sheet1_ton kho moi tuan 22_Purchase moi - 090504_TLP 2016 sửa lại gui STC 21.9.2016" xfId="7897"/>
    <cellStyle name="T_Sheet1_ton kho moi tuan 22_Sale result 2008" xfId="7898"/>
    <cellStyle name="T_Sheet1_ton kho moi tuan 22_Sale result 2008_Bieu bang TLP 2016 huyện Lộc Hà 2" xfId="7899"/>
    <cellStyle name="T_Sheet1_ton kho moi tuan 22_Sale result 2008_PL bien phap cong trinh 22.9.2016" xfId="7900"/>
    <cellStyle name="T_Sheet1_ton kho moi tuan 22_Sale result 2008_TLP 2016 sửa lại gui STC 21.9.2016" xfId="7901"/>
    <cellStyle name="T_Sheet1_ton kho moi tuan 22_TLP 2016 sửa lại gui STC 21.9.2016" xfId="7902"/>
    <cellStyle name="T_So GTVT" xfId="7903"/>
    <cellStyle name="T_So GTVT_131114- Bieu giao du toan CTMTQG 2014 giao" xfId="7904"/>
    <cellStyle name="T_So GTVT_CQ XAC DINH MAT BANG 2016 (Quảng Trị)" xfId="7905"/>
    <cellStyle name="T_So GTVT_CQ XAC DINH MAT BANG 2016 Thanh Hoa" xfId="7906"/>
    <cellStyle name="T_So lieu co ban" xfId="7907"/>
    <cellStyle name="T_So lieu co ban_1. DU TOAN CHI 2014_KHOI QH-PX (duthao).10.10" xfId="7908"/>
    <cellStyle name="T_So lieu co ban_1. DU TOAN CHI 2014_KHOI QH-PX (duthao).10.10_Thành phố-Nhu cau CCTL 2016" xfId="7909"/>
    <cellStyle name="T_So lieu co ban_1. DU TOAN CHI 2014_KHOI QH-PX (duthao).9.10(hop LC)-sua" xfId="7910"/>
    <cellStyle name="T_So lieu co ban_1. DU TOAN CHI 2014_KHOI QH-PX (duthao).9.10(hop LC)-sua_Thành phố-Nhu cau CCTL 2016" xfId="7911"/>
    <cellStyle name="T_So lieu co ban_Thành phố-Nhu cau CCTL 2016" xfId="7912"/>
    <cellStyle name="T_sua chua cham trung bay  mien Bac" xfId="7913"/>
    <cellStyle name="T_sua chua cham trung bay  mien Bac_Bieu bang TLP 2016 huyện Lộc Hà 2" xfId="7914"/>
    <cellStyle name="T_sua chua cham trung bay  mien Bac_Budget schedule 1H08_Acc dept" xfId="7915"/>
    <cellStyle name="T_sua chua cham trung bay  mien Bac_Budget schedule 1H08_Acc dept_Bieu bang TLP 2016 huyện Lộc Hà 2" xfId="7916"/>
    <cellStyle name="T_sua chua cham trung bay  mien Bac_Budget schedule 1H08_Acc dept_PL bien phap cong trinh 22.9.2016" xfId="7917"/>
    <cellStyle name="T_sua chua cham trung bay  mien Bac_Budget schedule 1H08_Acc dept_TLP 2016 sửa lại gui STC 21.9.2016" xfId="7918"/>
    <cellStyle name="T_sua chua cham trung bay  mien Bac_PL bien phap cong trinh 22.9.2016" xfId="7919"/>
    <cellStyle name="T_sua chua cham trung bay  mien Bac_Purchase moi - 090504" xfId="7920"/>
    <cellStyle name="T_sua chua cham trung bay  mien Bac_Purchase moi - 090504_Bieu bang TLP 2016 huyện Lộc Hà 2" xfId="7921"/>
    <cellStyle name="T_sua chua cham trung bay  mien Bac_Purchase moi - 090504_PL bien phap cong trinh 22.9.2016" xfId="7922"/>
    <cellStyle name="T_sua chua cham trung bay  mien Bac_Purchase moi - 090504_TLP 2016 sửa lại gui STC 21.9.2016" xfId="7923"/>
    <cellStyle name="T_sua chua cham trung bay  mien Bac_ra soat phan cap 1 (cuoi in ra)" xfId="7924"/>
    <cellStyle name="T_sua chua cham trung bay  mien Bac_Report preparation" xfId="7925"/>
    <cellStyle name="T_sua chua cham trung bay  mien Bac_Report preparation_Bieu bang TLP 2016 huyện Lộc Hà 2" xfId="7926"/>
    <cellStyle name="T_sua chua cham trung bay  mien Bac_Report preparation_PL bien phap cong trinh 22.9.2016" xfId="7927"/>
    <cellStyle name="T_sua chua cham trung bay  mien Bac_Report preparation_TLP 2016 sửa lại gui STC 21.9.2016" xfId="7928"/>
    <cellStyle name="T_sua chua cham trung bay  mien Bac_TLP 2016 sửa lại gui STC 21.9.2016" xfId="7929"/>
    <cellStyle name="T_T.Toan KL-blang" xfId="7930"/>
    <cellStyle name="T_TABMIS 16.12.10" xfId="7931"/>
    <cellStyle name="T_TABMIS 16.12.10_Thành phố-Nhu cau CCTL 2016" xfId="7932"/>
    <cellStyle name="T_TABMIS chuyen nguon" xfId="7933"/>
    <cellStyle name="T_TABMIS chuyen nguon_Thành phố-Nhu cau CCTL 2016" xfId="7934"/>
    <cellStyle name="T_Taichinh_DoSon_PAChon" xfId="7935"/>
    <cellStyle name="T_Taichinh_QuangYen_21Jan_2010_PAChon" xfId="7936"/>
    <cellStyle name="T_TAM UNG 2010 (31.12.2010) Q IN BC" xfId="7937"/>
    <cellStyle name="T_TAM UNG 2010 (31.12.2010) Q IN BC_Thành phố-Nhu cau CCTL 2016" xfId="7938"/>
    <cellStyle name="T_Tang 09-010" xfId="7939"/>
    <cellStyle name="T_Tang 09-010_T-Bao cao chi 6 thang" xfId="7940"/>
    <cellStyle name="T_Tang 09-010_T-Bao cao chi 6 thang 2" xfId="7941"/>
    <cellStyle name="T_TBA 180kVA 35-0.4kV 2006 TT 16" xfId="7942"/>
    <cellStyle name="T_TBA 560kVA" xfId="7943"/>
    <cellStyle name="T_T-Bao cao chi 6 thang" xfId="7944"/>
    <cellStyle name="T_T-Bao cao chi 6 thang 2" xfId="7945"/>
    <cellStyle name="T_TDT + duong(8-5-07)" xfId="7946"/>
    <cellStyle name="T_TDT + duong(8-5-07)_131114- Bieu giao du toan CTMTQG 2014 giao" xfId="7947"/>
    <cellStyle name="T_TDT + duong(8-5-07)_CQ XAC DINH MAT BANG 2016 (Quảng Trị)" xfId="7948"/>
    <cellStyle name="T_TDT + duong(8-5-07)_CQ XAC DINH MAT BANG 2016 Thanh Hoa" xfId="7949"/>
    <cellStyle name="T_TDT 3 xa VA chinh thuc" xfId="7950"/>
    <cellStyle name="T_TDT 3 xa VA chinh thuc 2" xfId="7951"/>
    <cellStyle name="T_TDT 3 xa VA chinh thuc_TONG HOP QUYET TOAN THANH PHO 2013" xfId="7952"/>
    <cellStyle name="T_TDT dieu chinh4.08 (GP-ST)" xfId="7953"/>
    <cellStyle name="T_T-G Nội Huyện2010" xfId="7954"/>
    <cellStyle name="T_T-G Nội Huyện2010_T-Bao cao chi 6 thang" xfId="7955"/>
    <cellStyle name="T_T-G Nội Huyện2010_T-Bao cao chi 6 thang 2" xfId="7956"/>
    <cellStyle name="T_TGiam 2011-2012" xfId="7957"/>
    <cellStyle name="T_TGiam 2011-2012_T-Bao cao chi 6 thang" xfId="7958"/>
    <cellStyle name="T_TGiam 2011-2012_T-Bao cao chi 6 thang 2" xfId="7959"/>
    <cellStyle name="T_TH BHXH 2015" xfId="7960"/>
    <cellStyle name="T_TH chenh lech Quy Luong 2014 (Phuc)" xfId="7961"/>
    <cellStyle name="T_TH chenh lech Quy Luong 2014 (Phuc)_BHYT nguoi ngheo" xfId="7962"/>
    <cellStyle name="T_TH chenh lech Quy Luong 2014 (Phuc)_bo sung du toan  hong linh" xfId="7963"/>
    <cellStyle name="T_TH chenh lech Quy Luong 2014 (Phuc)_DT 2015 (chinh thuc)" xfId="7964"/>
    <cellStyle name="T_TH chenh lech Quy Luong 2014 (Phuc)_TH BHXH 2015" xfId="7965"/>
    <cellStyle name="T_TH KP khac phuc bao so 5 - 2007" xfId="7966"/>
    <cellStyle name="T_tham tra" xfId="7967"/>
    <cellStyle name="T_tham tra_Thành phố-Nhu cau CCTL 2016" xfId="7968"/>
    <cellStyle name="T_tham_tra_du_toan" xfId="7969"/>
    <cellStyle name="T_tham_tra_du_toan_131114- Bieu giao du toan CTMTQG 2014 giao" xfId="7970"/>
    <cellStyle name="T_tham_tra_du_toan_CQ XAC DINH MAT BANG 2016 (Quảng Trị)" xfId="7971"/>
    <cellStyle name="T_tham_tra_du_toan_CQ XAC DINH MAT BANG 2016 Thanh Hoa" xfId="7972"/>
    <cellStyle name="T_Thành phố-Nhu cau CCTL 2016" xfId="7973"/>
    <cellStyle name="T_thanh toan cau KC (dot6)" xfId="7974"/>
    <cellStyle name="T_thanh toan cau tran (dot 5)-" xfId="7975"/>
    <cellStyle name="T_thanh toan cau tran (dot 5)-_thanh toan cau tran (dot 7)-" xfId="7976"/>
    <cellStyle name="T_thanh toan cau tran (dot 5)-_thanh_toan_cau_tran_dot_12" xfId="7977"/>
    <cellStyle name="T_thanh toan cau tran (dot 5)-_thanh_toandot_14" xfId="7978"/>
    <cellStyle name="T_thanh toan cau tran (dot 7)-" xfId="7979"/>
    <cellStyle name="T_thanh toan tbi TG1+2+T18-dot 1" xfId="7980"/>
    <cellStyle name="T_thanh_toan_cau_tran_dot_12" xfId="7981"/>
    <cellStyle name="T_thanh_toandot_14" xfId="7982"/>
    <cellStyle name="T_Theo doi NT" xfId="7983"/>
    <cellStyle name="T_Theo doi thang 1.2007" xfId="7984"/>
    <cellStyle name="T_Theo doi thang 1.2007_Bieu bang TLP 2016 huyện Lộc Hà 2" xfId="7985"/>
    <cellStyle name="T_Theo doi thang 1.2007_HEAD ORDER FOR MARCH- CONFIRMED&amp;Calculation" xfId="7986"/>
    <cellStyle name="T_Theo doi thang 1.2007_HEAD ORDER FOR MARCH- CONFIRMED&amp;Calculation_Bieu bang TLP 2016 huyện Lộc Hà 2" xfId="7987"/>
    <cellStyle name="T_Theo doi thang 1.2007_HEAD ORDER FOR MARCH- CONFIRMED&amp;Calculation_PL bien phap cong trinh 22.9.2016" xfId="7988"/>
    <cellStyle name="T_Theo doi thang 1.2007_HEAD ORDER FOR MARCH- CONFIRMED&amp;Calculation_TLP 2016 sửa lại gui STC 21.9.2016" xfId="7989"/>
    <cellStyle name="T_Theo doi thang 1.2007_HEAD ORDER FOR MARCH- CONFIRMEDCalculation_Tuan B" xfId="7990"/>
    <cellStyle name="T_Theo doi thang 1.2007_HEAD ORDER FOR MARCH- CONFIRMEDCalculation_Tuan B_Bieu bang TLP 2016 huyện Lộc Hà 2" xfId="7991"/>
    <cellStyle name="T_Theo doi thang 1.2007_HEAD ORDER FOR MARCH- CONFIRMEDCalculation_Tuan B_PL bien phap cong trinh 22.9.2016" xfId="7992"/>
    <cellStyle name="T_Theo doi thang 1.2007_HEAD ORDER FOR MARCH- CONFIRMEDCalculation_Tuan B_TLP 2016 sửa lại gui STC 21.9.2016" xfId="7993"/>
    <cellStyle name="T_Theo doi thang 1.2007_PL bien phap cong trinh 22.9.2016" xfId="7994"/>
    <cellStyle name="T_Theo doi thang 1.2007_TLP 2016 sửa lại gui STC 21.9.2016" xfId="7995"/>
    <cellStyle name="T_Thiet bi" xfId="7996"/>
    <cellStyle name="T_Thiet bi_131114- Bieu giao du toan CTMTQG 2014 giao" xfId="7997"/>
    <cellStyle name="T_Thiet bi_CQ XAC DINH MAT BANG 2016 (Quảng Trị)" xfId="7998"/>
    <cellStyle name="T_Thiet bi_CQ XAC DINH MAT BANG 2016 Thanh Hoa" xfId="7999"/>
    <cellStyle name="T_Thong ke" xfId="8000"/>
    <cellStyle name="T_Thong ke TDTKKT - Nam 2005" xfId="8001"/>
    <cellStyle name="T_Thong ke_Bang Gia" xfId="8002"/>
    <cellStyle name="T_Thong ke_Book1" xfId="8003"/>
    <cellStyle name="T_Thong ke_KLNMD" xfId="8004"/>
    <cellStyle name="T_THONG KEDAT DAI HAI QUY" xfId="8005"/>
    <cellStyle name="T_Thu chi" xfId="8006"/>
    <cellStyle name="T_THU NS den 21.12.2014" xfId="8007"/>
    <cellStyle name="T_tien2004" xfId="8008"/>
    <cellStyle name="T_tien2004 2" xfId="8009"/>
    <cellStyle name="T_tien2004_Bang Gia" xfId="8010"/>
    <cellStyle name="T_tien2004_Book1" xfId="8011"/>
    <cellStyle name="T_tien2004_KLNMD" xfId="8012"/>
    <cellStyle name="T_tien2004_Phụ luc goi 5" xfId="8013"/>
    <cellStyle name="T_tien2004_TONG HOP QUYET TOAN THANH PHO 2013" xfId="8014"/>
    <cellStyle name="T_Tieudong" xfId="8015"/>
    <cellStyle name="T_Tinh KLHC goi 1" xfId="8016"/>
    <cellStyle name="T_TK gop von  92090030013-New" xfId="8017"/>
    <cellStyle name="T_TK gop von  92090030013-New_bao cao chi xdcb 6 thang dau nam" xfId="8018"/>
    <cellStyle name="T_TK gop von  92090030013-New_T-Bao cao chi 6 thang" xfId="8019"/>
    <cellStyle name="T_TK gop von  92090030013-New_T-Bao cao chi 6 thang 2" xfId="8020"/>
    <cellStyle name="T_TK gop von  92090030013-New_TONG HOP QUYET TOAN THANH PHO 2013" xfId="8021"/>
    <cellStyle name="T_TK gop von  92090030013-New_TONG HOP QUYET TOAN THANH PHO 2013 2" xfId="8022"/>
    <cellStyle name="T_TK_HT" xfId="8023"/>
    <cellStyle name="T_TKE-ChoDon-sua" xfId="8024"/>
    <cellStyle name="T_TKE-ChoDon-sua 2" xfId="8025"/>
    <cellStyle name="T_TKE-ChoDon-sua_TONG HOP QUYET TOAN THANH PHO 2013" xfId="8026"/>
    <cellStyle name="T_TLP 2016 sửa lại gui STC 21.9.2016" xfId="8027"/>
    <cellStyle name="T_Tong hop" xfId="8028"/>
    <cellStyle name="T_TONG HOP CAC BIEU MAU DU TOAN 2010" xfId="8029"/>
    <cellStyle name="T_TONG HOP CAC BIEU MAU DU TOAN 2010_Thành phố-Nhu cau CCTL 2016" xfId="8030"/>
    <cellStyle name="T_Tong hop CCTL 2011 - Lam du toan" xfId="8031"/>
    <cellStyle name="T_Tong hop CCTL 2011 - Lam du toan_Thành phố-Nhu cau CCTL 2016" xfId="8032"/>
    <cellStyle name="T_Tong hop chung" xfId="8033"/>
    <cellStyle name="T_Tong hop chung_T-Bao cao chi 6 thang" xfId="8034"/>
    <cellStyle name="T_Tong hop chung_T-Bao cao chi 6 thang 2" xfId="8035"/>
    <cellStyle name="T_TONG HOP QUYET TOAN THANH PHO 2013" xfId="8036"/>
    <cellStyle name="T_TONG HOP QUYET TOAN THANH PHO 2013 2" xfId="8037"/>
    <cellStyle name="T_Tongdutoans" xfId="8038"/>
    <cellStyle name="T_Tongdutoans_Thành phố-Nhu cau CCTL 2016" xfId="8039"/>
    <cellStyle name="T_TongMucDauTu_DongMay 24 Apr 2010" xfId="8040"/>
    <cellStyle name="T_Tuyen (20-6-11 PA 2)" xfId="8041"/>
    <cellStyle name="T_Tuyen (21-7-11)-doan 1" xfId="8042"/>
    <cellStyle name="T_TX200701" xfId="8043"/>
    <cellStyle name="T_TX200701_Bieu bang TLP 2016 huyện Lộc Hà 2" xfId="8044"/>
    <cellStyle name="T_TX200701_PL bien phap cong trinh 22.9.2016" xfId="8045"/>
    <cellStyle name="T_TX200701_TLP 2016 sửa lại gui STC 21.9.2016" xfId="8046"/>
    <cellStyle name="T_Von ngoai nuoc" xfId="8047"/>
    <cellStyle name="T_xuat tuyen Trang An-DTTKe" xfId="8048"/>
    <cellStyle name="T_ÿÿÿÿÿ" xfId="8049"/>
    <cellStyle name="T_ÿÿÿÿÿ_131114- Bieu giao du toan CTMTQG 2014 giao" xfId="8050"/>
    <cellStyle name="T_ÿÿÿÿÿ_Bieu bang TLP 2016 huyện Lộc Hà 2" xfId="8051"/>
    <cellStyle name="T_ÿÿÿÿÿ_CQ XAC DINH MAT BANG 2016 (Quảng Trị)" xfId="8052"/>
    <cellStyle name="T_ÿÿÿÿÿ_CQ XAC DINH MAT BANG 2016 Thanh Hoa" xfId="8053"/>
    <cellStyle name="T_ÿÿÿÿÿ_PL bien phap cong trinh 22.9.2016" xfId="8054"/>
    <cellStyle name="T_ÿÿÿÿÿ_TLP 2016 sửa lại gui STC 21.9.2016" xfId="8055"/>
    <cellStyle name="T_ZCRT11" xfId="8056"/>
    <cellStyle name="T_ZCRT11_Bieu bang TLP 2016 huyện Lộc Hà 2" xfId="8057"/>
    <cellStyle name="T_ZCRT11_PL bien phap cong trinh 22.9.2016" xfId="8058"/>
    <cellStyle name="T_ZCRT11_TLP 2016 sửa lại gui STC 21.9.2016" xfId="8059"/>
    <cellStyle name="T_ZWAT11" xfId="8060"/>
    <cellStyle name="T_ZWAT11_Bieu bang TLP 2016 huyện Lộc Hà 2" xfId="8061"/>
    <cellStyle name="T_ZWAT11_PL bien phap cong trinh 22.9.2016" xfId="8062"/>
    <cellStyle name="T_ZWAT11_TLP 2016 sửa lại gui STC 21.9.2016" xfId="8063"/>
    <cellStyle name="T_" xfId="8064"/>
    <cellStyle name="T__1" xfId="8065"/>
    <cellStyle name="T__1_Thành phố-Nhu cau CCTL 2016" xfId="8066"/>
    <cellStyle name="T__BAO CAO 13 THANG2010 (THEO NGUON)1502" xfId="8067"/>
    <cellStyle name="T__BAO CAO 13 THANG2010 (THEO NGUON)1502_Thành phố-Nhu cau CCTL 2016" xfId="8068"/>
    <cellStyle name="T__TABMIS chuyen nguon" xfId="8069"/>
    <cellStyle name="T__TABMIS chuyen nguon_Thành phố-Nhu cau CCTL 2016" xfId="8070"/>
    <cellStyle name="T__TAM UNG 2010 (31.12.2010) Q IN BC" xfId="8071"/>
    <cellStyle name="T__TAM UNG 2010 (31.12.2010) Q IN BC_Thành phố-Nhu cau CCTL 2016" xfId="8072"/>
    <cellStyle name="T__Thành phố-Nhu cau CCTL 2016" xfId="8073"/>
    <cellStyle name="T__" xfId="8074"/>
    <cellStyle name="T___Thành phố-Nhu cau CCTL 2016" xfId="8075"/>
    <cellStyle name="t1" xfId="8076"/>
    <cellStyle name="tde" xfId="8077"/>
    <cellStyle name="Text Indent A" xfId="8078"/>
    <cellStyle name="Text Indent B" xfId="8079"/>
    <cellStyle name="Text Indent B 2" xfId="8080"/>
    <cellStyle name="Text Indent B 3" xfId="8081"/>
    <cellStyle name="Text Indent B 4" xfId="8082"/>
    <cellStyle name="Text Indent B 5" xfId="8083"/>
    <cellStyle name="Text Indent B 6" xfId="8084"/>
    <cellStyle name="Text Indent B 7" xfId="8085"/>
    <cellStyle name="Text Indent B_Bien ban" xfId="8086"/>
    <cellStyle name="Text Indent C" xfId="8087"/>
    <cellStyle name="Text Indent C 2" xfId="8088"/>
    <cellStyle name="Text Indent C 3" xfId="8089"/>
    <cellStyle name="Text Indent C_Thành phố-Nhu cau CCTL 2016" xfId="8090"/>
    <cellStyle name="th" xfId="8091"/>
    <cellStyle name="th 2" xfId="8092"/>
    <cellStyle name="th_Bieu bang TLP 2016 huyện Lộc Hà 2" xfId="8093"/>
    <cellStyle name="than" xfId="8094"/>
    <cellStyle name="Thanh" xfId="8095"/>
    <cellStyle name="Thanh 2" xfId="8096"/>
    <cellStyle name="þ_x001d_ð" xfId="8097"/>
    <cellStyle name="þ_x001d_ð¤_x000c_¯" xfId="8098"/>
    <cellStyle name="þ_x001d_ð¤_x000c_¯þ_x0014__x000a_¨þU_x0001_À_x0004_ _x0015__x000f__x0001__x0001_" xfId="8099"/>
    <cellStyle name="þ_x001d_ð¤_x000c_¯þ_x0014__x000d_" xfId="8100"/>
    <cellStyle name="þ_x001d_ð¤_x000c_¯þ_x0014__x000d_¨þU_x0001_À_x0004_ " xfId="8101"/>
    <cellStyle name="þ_x001d_ð¤_x000c_¯þ_x0014__x000d_¨þU_x0001_À_x0004_ _x0015__x000f__x0001__x0001_" xfId="8102"/>
    <cellStyle name="þ_x001d_ð·" xfId="8103"/>
    <cellStyle name="þ_x001d_ð·_x000c_" xfId="8104"/>
    <cellStyle name="þ_x001d_ð·_x000c_æ" xfId="8105"/>
    <cellStyle name="þ_x001d_ð·_x000c_æ 2" xfId="8106"/>
    <cellStyle name="þ_x001d_ð·_x000c_æþ'_x000a_ßþU" xfId="8107"/>
    <cellStyle name="þ_x001d_ð·_x000c_æþ'_x000a_ßþU_x0001_Ø" xfId="8108"/>
    <cellStyle name="þ_x001d_ð·_x000c_æþ'_x000a_ßþU_x0001_Ø_x0005_ü_x0014__x0007__x0001__x0001_" xfId="8109"/>
    <cellStyle name="þ_x001d_ð·_x000c_æþ'_x000d_ßþU" xfId="8110"/>
    <cellStyle name="þ_x001d_ð·_x000c_æþ'_x000d_ßþU_x0001_" xfId="8111"/>
    <cellStyle name="þ_x001d_ð·_x000c_æþ'_x000d_ßþU 2" xfId="8112"/>
    <cellStyle name="þ_x001d_ð·_x000c_æþ'_x000d_ßþU_x0001_ 2" xfId="8113"/>
    <cellStyle name="þ_x001d_ð·_x000c_æþ'_x000d_ßþU 3" xfId="8114"/>
    <cellStyle name="þ_x001d_ð·_x000c_æþ'_x000d_ßþU_x0001_ 3" xfId="8115"/>
    <cellStyle name="þ_x001d_ð·_x000c_æþ'_x000d_ßþU_TONG HOP QUYET TOAN THANH PHO 2013" xfId="8116"/>
    <cellStyle name="þ_x001d_ð·_x000c_æþ'_x000d_ßþU_x0001__TONG HOP QUYET TOAN THANH PHO 2013" xfId="8117"/>
    <cellStyle name="þ_x001d_ð·_x000c_æþ'_x000d_ßþU_x0001_Ø" xfId="8118"/>
    <cellStyle name="þ_x001d_ð·_x000c_æþ'_x000d_ßþU_x0001_Ø_x0005_" xfId="8119"/>
    <cellStyle name="þ_x001d_ð·_x000c_æþ'_x000d_ßþU_x0001_Ø 2" xfId="8120"/>
    <cellStyle name="þ_x001d_ð·_x000c_æþ'_x000d_ßþU_x0001_Ø_x0005_ 2" xfId="8121"/>
    <cellStyle name="þ_x001d_ð·_x000c_æþ'_x000d_ßþU_x0001_Ø 3" xfId="8122"/>
    <cellStyle name="þ_x001d_ð·_x000c_æþ'_x000d_ßþU_x0001_Ø_x0005_ 3" xfId="8123"/>
    <cellStyle name="þ_x001d_ð·_x000c_æþ'_x000d_ßþU_x0001_Ø_TONG HOP QUYET TOAN THANH PHO 2013" xfId="8124"/>
    <cellStyle name="þ_x001d_ð·_x000c_æþ'_x000d_ßþU_x0001_Ø_x0005__TONG HOP QUYET TOAN THANH PHO 2013" xfId="8125"/>
    <cellStyle name="þ_x001d_ð·_x000c_æþ'_x000d_ßþU_x0001_Ø_x0005_ü_x0014__x0007__x0001__x0001_" xfId="8126"/>
    <cellStyle name="þ_x001d_ðÇ%Uý—&amp;Hý9_x0008_Ÿ s_x000a__x0007__x0001__x0001_" xfId="8127"/>
    <cellStyle name="þ_x001d_ðÇ%Uý—&amp;Hý9_x0008_Ÿ s_x000a__x0007__x0001__x0001_ 2" xfId="8128"/>
    <cellStyle name="þ_x001d_ðK_x000c_Fý" xfId="8129"/>
    <cellStyle name="þ_x001d_ðK_x000c_Fý_x001b__x000a_9ýU_x0001_Ð_x0008_¦)_x0007__x0001__x0001_" xfId="8130"/>
    <cellStyle name="þ_x001d_ðK_x000c_Fý_x001b__x000d_9ýU_x0001_Ð_x0008_¦)_x0007__x0001__x0001_" xfId="8131"/>
    <cellStyle name="thu" xfId="8132"/>
    <cellStyle name="thuong-10" xfId="8133"/>
    <cellStyle name="thuong-10 2" xfId="8134"/>
    <cellStyle name="thuong-10 2 2" xfId="8135"/>
    <cellStyle name="thuong-10 3" xfId="8136"/>
    <cellStyle name="thuong-10 3 2" xfId="8137"/>
    <cellStyle name="thuong-10 4" xfId="8138"/>
    <cellStyle name="thuong-10 4 2" xfId="8139"/>
    <cellStyle name="thuong-10 5" xfId="8140"/>
    <cellStyle name="thuong-11" xfId="8141"/>
    <cellStyle name="Thuyet minh" xfId="8142"/>
    <cellStyle name="Tiªu ®Ì" xfId="8143"/>
    <cellStyle name="Tien VN" xfId="8144"/>
    <cellStyle name="Tien1" xfId="8145"/>
    <cellStyle name="Tien1 2" xfId="8146"/>
    <cellStyle name="Tien1 2 2" xfId="8147"/>
    <cellStyle name="Tien1 3" xfId="8148"/>
    <cellStyle name="Tien1 3 2" xfId="8149"/>
    <cellStyle name="Tien1 4" xfId="8150"/>
    <cellStyle name="Tien1 4 2" xfId="8151"/>
    <cellStyle name="Tien1 5" xfId="8152"/>
    <cellStyle name="Tiêu ??" xfId="8153"/>
    <cellStyle name="Tiêu đề" xfId="8154"/>
    <cellStyle name="Tieu_de_2" xfId="8155"/>
    <cellStyle name="Times New Roman" xfId="8156"/>
    <cellStyle name="Tính toán" xfId="8157"/>
    <cellStyle name="TiÓu môc" xfId="8158"/>
    <cellStyle name="TiÓu môc 2" xfId="8159"/>
    <cellStyle name="TiÓu môc 2 2" xfId="8160"/>
    <cellStyle name="TiÓu môc 3" xfId="8161"/>
    <cellStyle name="TiÓu môc 3 2" xfId="8162"/>
    <cellStyle name="TiÓu môc 4" xfId="8163"/>
    <cellStyle name="TiÓu môc 4 2" xfId="8164"/>
    <cellStyle name="TiÓu môc 5" xfId="8165"/>
    <cellStyle name="tit1" xfId="8166"/>
    <cellStyle name="tit2" xfId="8167"/>
    <cellStyle name="tit3" xfId="8168"/>
    <cellStyle name="tit4" xfId="8169"/>
    <cellStyle name="Title 2" xfId="8170"/>
    <cellStyle name="Title 3" xfId="8171"/>
    <cellStyle name="Title 4" xfId="8172"/>
    <cellStyle name="Tổng" xfId="8173"/>
    <cellStyle name="Tong so" xfId="8174"/>
    <cellStyle name="tong so 1" xfId="8175"/>
    <cellStyle name="tong so 1 2" xfId="8176"/>
    <cellStyle name="tong so 1 2 2" xfId="8177"/>
    <cellStyle name="tong so 1 3" xfId="8178"/>
    <cellStyle name="tong so 1 3 2" xfId="8179"/>
    <cellStyle name="tong so 1 4" xfId="8180"/>
    <cellStyle name="tong so 1 4 2" xfId="8181"/>
    <cellStyle name="tong so 1 5" xfId="8182"/>
    <cellStyle name="Tong so_Thành phố-Nhu cau CCTL 2016" xfId="8183"/>
    <cellStyle name="Tongcong" xfId="8184"/>
    <cellStyle name="Tongcong 2" xfId="8185"/>
    <cellStyle name="Tongcong 3" xfId="8186"/>
    <cellStyle name="Tốt" xfId="8187"/>
    <cellStyle name="Total 2" xfId="8188"/>
    <cellStyle name="Total 2 2" xfId="8189"/>
    <cellStyle name="Total 2 2 2" xfId="8190"/>
    <cellStyle name="Total 3" xfId="8191"/>
    <cellStyle name="Total 4" xfId="8192"/>
    <cellStyle name="trang" xfId="8193"/>
    <cellStyle name="trung" xfId="8194"/>
    <cellStyle name="trung 2" xfId="8195"/>
    <cellStyle name="trung 2 2" xfId="8196"/>
    <cellStyle name="trung 3" xfId="8197"/>
    <cellStyle name="trung 3 2" xfId="8198"/>
    <cellStyle name="trung 4" xfId="8199"/>
    <cellStyle name="trung 4 2" xfId="8200"/>
    <cellStyle name="trung 5" xfId="8201"/>
    <cellStyle name="Trung tính" xfId="8202"/>
    <cellStyle name="ts" xfId="8203"/>
    <cellStyle name="tt1" xfId="8204"/>
    <cellStyle name="Tusental (0)_pldt" xfId="8205"/>
    <cellStyle name="Tusental_pldt" xfId="8206"/>
    <cellStyle name="ux_3_¼­¿ï-¾È»ê" xfId="8207"/>
    <cellStyle name="V?n b?n C?nh báo" xfId="8208"/>
    <cellStyle name="V?n b?n Gi?i thích" xfId="8209"/>
    <cellStyle name="Valuta (0)_CALPREZZ" xfId="8210"/>
    <cellStyle name="Valuta_ PESO ELETTR." xfId="8211"/>
    <cellStyle name="Văn bản Cảnh báo" xfId="8212"/>
    <cellStyle name="Văn bản Giải thích" xfId="8213"/>
    <cellStyle name="VANG1" xfId="8214"/>
    <cellStyle name="viet" xfId="8215"/>
    <cellStyle name="viet 2" xfId="8216"/>
    <cellStyle name="Viet Nam" xfId="8217"/>
    <cellStyle name="Viet Nam 2" xfId="8218"/>
    <cellStyle name="viet_Bieu bang TLP 2016 huyện Lộc Hà 2" xfId="8219"/>
    <cellStyle name="viet2" xfId="8220"/>
    <cellStyle name="viet2 2" xfId="8221"/>
    <cellStyle name="viet2_Bieu bang TLP 2016 huyện Lộc Hà 2" xfId="8222"/>
    <cellStyle name="Vietnam 1" xfId="8223"/>
    <cellStyle name="VLB-GTKÕ" xfId="8224"/>
    <cellStyle name="VN new romanNormal" xfId="8225"/>
    <cellStyle name="Vn Time 13" xfId="8226"/>
    <cellStyle name="Vn Time 13 2" xfId="8227"/>
    <cellStyle name="Vn Time 14" xfId="8228"/>
    <cellStyle name="Vn Time 14 2" xfId="8229"/>
    <cellStyle name="Vn Time 14 3" xfId="8230"/>
    <cellStyle name="Vn Time 14_Thành phố-Nhu cau CCTL 2016" xfId="8231"/>
    <cellStyle name="VN time new roman" xfId="8232"/>
    <cellStyle name="vn_time" xfId="8233"/>
    <cellStyle name="vnbo" xfId="8234"/>
    <cellStyle name="vnbo 2" xfId="8235"/>
    <cellStyle name="vnbo 3" xfId="8236"/>
    <cellStyle name="vnbo_Thành phố-Nhu cau CCTL 2016" xfId="8237"/>
    <cellStyle name="vnhead1" xfId="8238"/>
    <cellStyle name="vnhead1 2" xfId="8239"/>
    <cellStyle name="vnhead1 3" xfId="8240"/>
    <cellStyle name="vnhead1_Thành phố-Nhu cau CCTL 2016" xfId="8241"/>
    <cellStyle name="vnhead2" xfId="8242"/>
    <cellStyle name="vnhead2 2" xfId="8243"/>
    <cellStyle name="vnhead2 3" xfId="8244"/>
    <cellStyle name="vnhead2_Thành phố-Nhu cau CCTL 2016" xfId="8245"/>
    <cellStyle name="vnhead3" xfId="8246"/>
    <cellStyle name="vnhead3 2" xfId="8247"/>
    <cellStyle name="vnhead4" xfId="8248"/>
    <cellStyle name="VNlucida sans" xfId="8249"/>
    <cellStyle name="vntxt1" xfId="8250"/>
    <cellStyle name="vntxt1 2" xfId="8251"/>
    <cellStyle name="vntxt2" xfId="8252"/>
    <cellStyle name="W?hrung [0]_35ERI8T2gbIEMixb4v26icuOo" xfId="8253"/>
    <cellStyle name="W?hrung_35ERI8T2gbIEMixb4v26icuOo" xfId="8254"/>
    <cellStyle name="Währung [0]_68574_Materialbedarfsliste" xfId="8255"/>
    <cellStyle name="Währung_68574_Materialbedarfsliste" xfId="8256"/>
    <cellStyle name="Walutowy [0]_Invoices2001Slovakia" xfId="8257"/>
    <cellStyle name="Walutowy_Invoices2001Slovakia" xfId="8258"/>
    <cellStyle name="Warning Text 2" xfId="8259"/>
    <cellStyle name="Warning Text 3" xfId="8260"/>
    <cellStyle name="Warning Text 4" xfId="8261"/>
    <cellStyle name="Worksheet" xfId="8262"/>
    <cellStyle name="Worksheet 2" xfId="8263"/>
    <cellStyle name="wrap" xfId="8264"/>
    <cellStyle name="Wไhrung [0]_35ERI8T2gbIEMixb4v26icuOo" xfId="8265"/>
    <cellStyle name="Wไhrung_35ERI8T2gbIEMixb4v26icuOo" xfId="8266"/>
    <cellStyle name="W臧rung [0]_Compiling Utility Macross" xfId="8267"/>
    <cellStyle name="W臧rung_Compiling Utility Macrosc" xfId="8268"/>
    <cellStyle name="X?u" xfId="8269"/>
    <cellStyle name="xan1" xfId="8270"/>
    <cellStyle name="xan1 2" xfId="8271"/>
    <cellStyle name="xan1 3" xfId="8272"/>
    <cellStyle name="Xấu" xfId="8273"/>
    <cellStyle name="xuan" xfId="8274"/>
    <cellStyle name="y" xfId="8275"/>
    <cellStyle name="Ý kh¸c_B¶ng 1 (2)" xfId="8276"/>
    <cellStyle name="ハイパーリンク_HVN JU 2003 NIGURI (Actual base plan) 030804 (2) (3)" xfId="8277"/>
    <cellStyle name="ﾓｰﾀｰｽﾎﾟｰﾂｶﾚﾝﾀﾞｰ" xfId="8278"/>
    <cellStyle name="เครื่องหมายจุลภาค [0]_Book2" xfId="8279"/>
    <cellStyle name="เครื่องหมายจุลภาค_Book2" xfId="8280"/>
    <cellStyle name="เครื่องหมายสกุลเงิน [0]_ATTACH SHEET" xfId="8281"/>
    <cellStyle name="เครื่องหมายสกุลเงิน_ATTACH SHEET" xfId="8282"/>
    <cellStyle name="เชื่อมโยงหลายมิติ_Sale_report2004" xfId="8283"/>
    <cellStyle name="ตามการเชื่อมโยงหลายมิติ_Sale_report2004" xfId="8284"/>
    <cellStyle name="ปกติ_ATTACH" xfId="8285"/>
    <cellStyle name=" [0.00]_ Att. 1- Cover" xfId="8286"/>
    <cellStyle name="_ Att. 1- Cover" xfId="8287"/>
    <cellStyle name="?_ Att. 1- Cover" xfId="8288"/>
    <cellStyle name="똿뗦먛귟 [0.00]_PRODUCT DETAIL Q1" xfId="8289"/>
    <cellStyle name="똿뗦먛귟_PRODUCT DETAIL Q1" xfId="8290"/>
    <cellStyle name="믅됞 [0.00]_PRODUCT DETAIL Q1" xfId="8291"/>
    <cellStyle name="믅됞_PRODUCT DETAIL Q1" xfId="8292"/>
    <cellStyle name="백분율_††††† " xfId="8293"/>
    <cellStyle name="뷭?_BOOKSHIP" xfId="8294"/>
    <cellStyle name="안건회계법인" xfId="8295"/>
    <cellStyle name="안건회계법인 2" xfId="8296"/>
    <cellStyle name="안건회계법인 3" xfId="8297"/>
    <cellStyle name="안건회계법인_Thành phố-Nhu cau CCTL 2016" xfId="8298"/>
    <cellStyle name="콤맀_Sheet1_총괄표 (수출입) (2)" xfId="8299"/>
    <cellStyle name="콤마 [ - 유형1" xfId="8300"/>
    <cellStyle name="콤마 [ - 유형2" xfId="8301"/>
    <cellStyle name="콤마 [ - 유형3" xfId="8302"/>
    <cellStyle name="콤마 [ - 유형4" xfId="8303"/>
    <cellStyle name="콤마 [ - 유형5" xfId="8304"/>
    <cellStyle name="콤마 [ - 유형6" xfId="8305"/>
    <cellStyle name="콤마 [ - 유형7" xfId="8306"/>
    <cellStyle name="콤마 [ - 유형8" xfId="8307"/>
    <cellStyle name="콤마 [0]_ 비목별 월별기술 " xfId="8308"/>
    <cellStyle name="콤마_ 비목별 월별기술 " xfId="8309"/>
    <cellStyle name="통화 [0]_††††† " xfId="8310"/>
    <cellStyle name="통화_††††† " xfId="8311"/>
    <cellStyle name="표섀_변경(최종)" xfId="8312"/>
    <cellStyle name="표준_ 97년 경영분석(안)" xfId="8313"/>
    <cellStyle name="표줠_Sheet1_1_총괄표 (수출입) (2)" xfId="8314"/>
    <cellStyle name="一般_00Q3902REV.1" xfId="8315"/>
    <cellStyle name="下点線" xfId="8316"/>
    <cellStyle name="千分位[0]_00Q3902REV.1" xfId="8317"/>
    <cellStyle name="千分位_00Q3902REV.1" xfId="8318"/>
    <cellStyle name="均等割付" xfId="8319"/>
    <cellStyle name="寘嬫愗傝 [0.00]_guyan" xfId="8320"/>
    <cellStyle name="寘嬫愗傝_guyan" xfId="8321"/>
    <cellStyle name="常规_GL ACM Master OCT08" xfId="8322"/>
    <cellStyle name="归盒啦_95" xfId="8323"/>
    <cellStyle name="捠壿 [0.00]_guyan" xfId="8324"/>
    <cellStyle name="捠壿_guyan" xfId="8325"/>
    <cellStyle name="昗弨_Fem.Pro" xfId="8326"/>
    <cellStyle name="未定義" xfId="8327"/>
    <cellStyle name="未定義 2" xfId="8328"/>
    <cellStyle name="桁区切り [0.0]" xfId="8329"/>
    <cellStyle name="桁区切り [0.00]_        " xfId="8330"/>
    <cellStyle name="桁区切り_        " xfId="8331"/>
    <cellStyle name="桁蟻唇Ｆ [0.00]_DATA" xfId="8332"/>
    <cellStyle name="桁蟻唇Ｆ_DATA" xfId="8333"/>
    <cellStyle name="標準_(A1)BOQ " xfId="8334"/>
    <cellStyle name="烹拳 [0]_95" xfId="8335"/>
    <cellStyle name="烹拳_95" xfId="8336"/>
    <cellStyle name="脱浦 [0.00]_DATA" xfId="8337"/>
    <cellStyle name="脱浦_DATA" xfId="8338"/>
    <cellStyle name="表示済みのハイパーリンク_HVN JU 2003 NIGURI (Actual base plan) 030804 (2) (3)" xfId="8339"/>
    <cellStyle name="貨幣 [0]_00Q3902REV.1" xfId="8340"/>
    <cellStyle name="貨幣[0]_BRE" xfId="8341"/>
    <cellStyle name="貨幣_00Q3902REV.1" xfId="8342"/>
    <cellStyle name="超連結_Book1" xfId="8343"/>
    <cellStyle name="通貨 [0.00]_030515-2" xfId="8344"/>
    <cellStyle name="通貨_030515-2" xfId="8345"/>
    <cellStyle name="钎霖_4岿角利" xfId="8346"/>
    <cellStyle name="隨後的超連結_Book1" xfId="8347"/>
    <cellStyle name="霓付 [0]_95" xfId="8348"/>
    <cellStyle name="霓付_95" xfId="8349"/>
    <cellStyle name="非表示" xfId="8350"/>
    <cellStyle name="㰐" xfId="83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4\SharedDocs\LAN\Ha%20Tay\QuangNinh\NGOCHA\TBGieng\GiengH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da\news\DOCUME~1\VTDKHO~1.VIN\LOCALS~1\Temp\Rar$DI00.375\ANH\BCDT-05\BANRA\BCDT-05\LE\03-05(KHAITHU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ia%20giao%20VL%20den%20H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CTHUY-TC-09.dwg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d\Tuan_829\DThau_CaiLan\469\DT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Gia%20VL%20den%20H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lxd2\c\BCNCKT\B_Can\Ba_b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"/>
      <sheetName val="Bia "/>
      <sheetName val="th17"/>
      <sheetName val="H17"/>
      <sheetName val="XXXXXXXX"/>
      <sheetName val="XL4Poppy"/>
      <sheetName val="SL"/>
      <sheetName val="dongia (2)"/>
    </sheetNames>
    <sheetDataSet>
      <sheetData sheetId="0" refreshError="1"/>
      <sheetData sheetId="1"/>
      <sheetData sheetId="2"/>
      <sheetData sheetId="3"/>
      <sheetData sheetId="4" refreshError="1"/>
      <sheetData sheetId="5">
        <row r="4">
          <cell r="C4" t="str">
            <v>Delete</v>
          </cell>
        </row>
      </sheetData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 3-05"/>
      <sheetName val="M 67"/>
      <sheetName val="dongia (2)"/>
      <sheetName val="XL4Poppy"/>
      <sheetName val="Gia VL den HT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"/>
      <sheetName val="R&amp;P"/>
      <sheetName val="Sheet2"/>
      <sheetName val="Sheet1"/>
      <sheetName val="Detailed for Breakdown"/>
      <sheetName val="Names"/>
      <sheetName val="Tong Hop"/>
      <sheetName val="Phan tich"/>
      <sheetName val="Sheet3"/>
      <sheetName val="XL4Poppy"/>
      <sheetName val="Tong Ho"/>
      <sheetName val="Tong H"/>
      <sheetName val="Tong "/>
      <sheetName val="Tong"/>
      <sheetName val="Ton"/>
      <sheetName val="To"/>
      <sheetName val="T"/>
      <sheetName val=""/>
      <sheetName val="Uchongxo"/>
      <sheetName val="banmatcau"/>
      <sheetName val="damngang"/>
      <sheetName val="mat"/>
      <sheetName val="nen"/>
      <sheetName val="Tonghop"/>
      <sheetName val="damTrong"/>
      <sheetName val="Tamdosan"/>
      <sheetName val="Mo(M2)"/>
      <sheetName val="Mo(M1)"/>
      <sheetName val="klban-qd"/>
      <sheetName val="00000000"/>
      <sheetName val="10000000"/>
      <sheetName val="20000000"/>
      <sheetName val="Congtron"/>
      <sheetName val="Congban"/>
      <sheetName val="KLcongban"/>
      <sheetName val="KLTHcongtron"/>
      <sheetName val="Sheet4"/>
      <sheetName val="Sheet5"/>
      <sheetName val="Sheet6"/>
      <sheetName val="Sheet7"/>
      <sheetName val="LopBTN7cm"/>
      <sheetName val="(In.Gird-Ex.Gird-Deck)"/>
      <sheetName val="Railing"/>
      <sheetName val="StartUp"/>
      <sheetName val="CT -THVLNC"/>
    </sheetNames>
    <sheetDataSet>
      <sheetData sheetId="0" refreshError="1"/>
      <sheetData sheetId="1" refreshError="1">
        <row r="24">
          <cell r="G24">
            <v>5406</v>
          </cell>
        </row>
        <row r="27">
          <cell r="G27">
            <v>920</v>
          </cell>
        </row>
        <row r="39">
          <cell r="G39">
            <v>183636</v>
          </cell>
        </row>
        <row r="50">
          <cell r="G50">
            <v>4700</v>
          </cell>
        </row>
        <row r="54">
          <cell r="G54">
            <v>8596</v>
          </cell>
        </row>
        <row r="58">
          <cell r="G58">
            <v>4600</v>
          </cell>
        </row>
        <row r="84">
          <cell r="G84">
            <v>307000</v>
          </cell>
        </row>
        <row r="86">
          <cell r="G86">
            <v>1800000</v>
          </cell>
        </row>
        <row r="90">
          <cell r="G90">
            <v>30000</v>
          </cell>
        </row>
        <row r="100">
          <cell r="G100">
            <v>70000</v>
          </cell>
        </row>
        <row r="102">
          <cell r="G102">
            <v>420000</v>
          </cell>
        </row>
        <row r="103">
          <cell r="G103">
            <v>315000</v>
          </cell>
        </row>
        <row r="104">
          <cell r="G104">
            <v>168000.00000000003</v>
          </cell>
        </row>
        <row r="105">
          <cell r="G105">
            <v>504000</v>
          </cell>
        </row>
        <row r="106">
          <cell r="G106">
            <v>1260000</v>
          </cell>
        </row>
        <row r="107">
          <cell r="G107">
            <v>1680000</v>
          </cell>
        </row>
        <row r="109">
          <cell r="G109">
            <v>61400</v>
          </cell>
        </row>
        <row r="110">
          <cell r="G110">
            <v>49120</v>
          </cell>
        </row>
        <row r="124">
          <cell r="G124">
            <v>785469</v>
          </cell>
        </row>
        <row r="125">
          <cell r="G125">
            <v>1125943</v>
          </cell>
        </row>
        <row r="138">
          <cell r="G138">
            <v>522969</v>
          </cell>
        </row>
        <row r="146">
          <cell r="G146">
            <v>744850</v>
          </cell>
        </row>
        <row r="150">
          <cell r="G150">
            <v>1085836</v>
          </cell>
        </row>
        <row r="160">
          <cell r="G160">
            <v>650177</v>
          </cell>
        </row>
        <row r="164">
          <cell r="G164">
            <v>52566</v>
          </cell>
        </row>
        <row r="165">
          <cell r="G165">
            <v>55829</v>
          </cell>
        </row>
        <row r="167">
          <cell r="G167">
            <v>480789</v>
          </cell>
        </row>
        <row r="172">
          <cell r="G172">
            <v>868408</v>
          </cell>
        </row>
        <row r="179">
          <cell r="G179">
            <v>321512</v>
          </cell>
        </row>
        <row r="191">
          <cell r="G191">
            <v>472652</v>
          </cell>
        </row>
        <row r="198">
          <cell r="G198">
            <v>641961</v>
          </cell>
        </row>
        <row r="207">
          <cell r="G207">
            <v>776006</v>
          </cell>
        </row>
        <row r="209">
          <cell r="G209">
            <v>381748</v>
          </cell>
        </row>
        <row r="210">
          <cell r="G210">
            <v>426161</v>
          </cell>
        </row>
        <row r="225">
          <cell r="G225">
            <v>861908</v>
          </cell>
        </row>
        <row r="226">
          <cell r="G226">
            <v>1247376</v>
          </cell>
        </row>
        <row r="227">
          <cell r="G227">
            <v>1718736</v>
          </cell>
        </row>
        <row r="228">
          <cell r="G228">
            <v>1824131</v>
          </cell>
        </row>
        <row r="232">
          <cell r="G232">
            <v>2331539</v>
          </cell>
        </row>
        <row r="235">
          <cell r="G235">
            <v>2650744</v>
          </cell>
        </row>
        <row r="241">
          <cell r="G241">
            <v>78386</v>
          </cell>
        </row>
        <row r="244">
          <cell r="G244">
            <v>96606</v>
          </cell>
        </row>
        <row r="248">
          <cell r="G248">
            <v>113782</v>
          </cell>
        </row>
        <row r="250">
          <cell r="G250">
            <v>235732</v>
          </cell>
        </row>
        <row r="253">
          <cell r="G253">
            <v>107131</v>
          </cell>
        </row>
        <row r="260">
          <cell r="G260">
            <v>83578</v>
          </cell>
        </row>
        <row r="263">
          <cell r="G263">
            <v>1279858</v>
          </cell>
        </row>
        <row r="264">
          <cell r="G264">
            <v>1800749</v>
          </cell>
        </row>
        <row r="271">
          <cell r="G271">
            <v>1594996</v>
          </cell>
        </row>
        <row r="272">
          <cell r="G272">
            <v>1878187</v>
          </cell>
        </row>
        <row r="274">
          <cell r="G274">
            <v>3939622</v>
          </cell>
        </row>
        <row r="277">
          <cell r="G277">
            <v>140021</v>
          </cell>
        </row>
        <row r="281">
          <cell r="G281">
            <v>36194</v>
          </cell>
        </row>
        <row r="286">
          <cell r="G286">
            <v>41681</v>
          </cell>
        </row>
        <row r="296">
          <cell r="G296">
            <v>715811</v>
          </cell>
        </row>
        <row r="297">
          <cell r="G297">
            <v>839415</v>
          </cell>
        </row>
        <row r="305">
          <cell r="G305">
            <v>119771</v>
          </cell>
        </row>
        <row r="337">
          <cell r="G337">
            <v>430951</v>
          </cell>
        </row>
        <row r="338">
          <cell r="G338">
            <v>930432</v>
          </cell>
        </row>
        <row r="355">
          <cell r="G355">
            <v>27532</v>
          </cell>
        </row>
        <row r="371">
          <cell r="G371">
            <v>889435</v>
          </cell>
        </row>
        <row r="372">
          <cell r="G372">
            <v>1074220</v>
          </cell>
        </row>
        <row r="378">
          <cell r="G378">
            <v>818562</v>
          </cell>
        </row>
        <row r="385">
          <cell r="G385">
            <v>6781995</v>
          </cell>
        </row>
        <row r="391">
          <cell r="G391">
            <v>361686</v>
          </cell>
        </row>
        <row r="392">
          <cell r="G392">
            <v>746550</v>
          </cell>
        </row>
        <row r="403">
          <cell r="G403">
            <v>862947</v>
          </cell>
        </row>
      </sheetData>
      <sheetData sheetId="2"/>
      <sheetData sheetId="3" refreshError="1"/>
      <sheetData sheetId="4" refreshError="1"/>
      <sheetData sheetId="5" refreshError="1">
        <row r="6">
          <cell r="D6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giao VL den HT"/>
      <sheetName val="XL4Poppy"/>
      <sheetName val="R&amp;P"/>
      <sheetName val="Nam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-Cao-bars list of diaphragm"/>
      <sheetName val="Qui-Cao-bars list of Style1 PCI"/>
      <sheetName val="Cam-Thuy-DamT"/>
      <sheetName val="Cam-Thuy-Tru P1~P8"/>
      <sheetName val="Sheet1"/>
      <sheetName val="XL4Poppy"/>
      <sheetName val="Gia VL den 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 67"/>
      <sheetName val="T.GIANG"/>
      <sheetName val="XL4Poppy"/>
      <sheetName val="DG vat tu"/>
      <sheetName val="TTDZ22"/>
      <sheetName val="THCT"/>
      <sheetName val="THDZ0,4"/>
      <sheetName val="TH DZ35"/>
      <sheetName val="THTram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L den HT"/>
      <sheetName val="Gia giao VL den HT"/>
      <sheetName val="XL4Poppy"/>
      <sheetName val="dongia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4Poppy"/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Gia VL den HT"/>
      <sheetName val="S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149-2"/>
      <sheetName val="TTDZ22"/>
      <sheetName val="Tonf hop du toan"/>
      <sheetName val="Xuly Data"/>
      <sheetName val="Sheet1"/>
      <sheetName val="Gia VL den HT"/>
      <sheetName val="#REF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1329"/>
  <sheetViews>
    <sheetView workbookViewId="0">
      <pane xSplit="3" ySplit="6" topLeftCell="D7" activePane="bottomRight" state="frozen"/>
      <selection activeCell="Q1" sqref="Q1:S1"/>
      <selection pane="topRight" activeCell="Q1" sqref="Q1:S1"/>
      <selection pane="bottomLeft" activeCell="Q1" sqref="Q1:S1"/>
      <selection pane="bottomRight" activeCell="Q1" sqref="Q1:S1"/>
    </sheetView>
  </sheetViews>
  <sheetFormatPr defaultRowHeight="15.75"/>
  <cols>
    <col min="1" max="1" width="4.125" style="58" customWidth="1"/>
    <col min="2" max="2" width="14" style="58" customWidth="1"/>
    <col min="3" max="3" width="9.25" style="58" customWidth="1"/>
    <col min="4" max="4" width="8.125" style="58" customWidth="1"/>
    <col min="5" max="5" width="7.75" style="58" customWidth="1"/>
    <col min="6" max="8" width="8.125" style="58" customWidth="1"/>
    <col min="9" max="9" width="7.625" style="58" customWidth="1"/>
    <col min="10" max="10" width="7.125" style="58" customWidth="1"/>
    <col min="11" max="11" width="8.125" style="58" customWidth="1"/>
    <col min="12" max="12" width="9.625" style="58" customWidth="1"/>
    <col min="13" max="13" width="9" style="58" customWidth="1"/>
    <col min="14" max="15" width="8.125" style="58" customWidth="1"/>
    <col min="16" max="16" width="8" style="58" hidden="1" customWidth="1"/>
    <col min="17" max="17" width="9.25" style="58" hidden="1" customWidth="1"/>
    <col min="18" max="18" width="8.125" style="58" hidden="1" customWidth="1"/>
    <col min="19" max="19" width="7.75" style="58" hidden="1" customWidth="1"/>
    <col min="20" max="22" width="8.125" style="58" hidden="1" customWidth="1"/>
    <col min="23" max="23" width="7.625" style="58" hidden="1" customWidth="1"/>
    <col min="24" max="24" width="7.5" style="58" hidden="1" customWidth="1"/>
    <col min="25" max="25" width="8.125" style="58" hidden="1" customWidth="1"/>
    <col min="26" max="26" width="9.625" style="58" hidden="1" customWidth="1"/>
    <col min="27" max="27" width="9" style="58" hidden="1" customWidth="1"/>
    <col min="28" max="29" width="8.125" style="58" hidden="1" customWidth="1"/>
    <col min="30" max="30" width="9.25" style="58" hidden="1" customWidth="1"/>
    <col min="31" max="31" width="8.125" style="58" hidden="1" customWidth="1"/>
    <col min="32" max="32" width="7.75" style="58" hidden="1" customWidth="1"/>
    <col min="33" max="35" width="8.125" style="58" hidden="1" customWidth="1"/>
    <col min="36" max="36" width="7.625" style="58" hidden="1" customWidth="1"/>
    <col min="37" max="37" width="7.5" style="58" hidden="1" customWidth="1"/>
    <col min="38" max="38" width="8.125" style="58" hidden="1" customWidth="1"/>
    <col min="39" max="39" width="9.625" style="58" hidden="1" customWidth="1"/>
    <col min="40" max="40" width="9" style="58" hidden="1" customWidth="1"/>
    <col min="41" max="42" width="8.125" style="58" hidden="1" customWidth="1"/>
    <col min="43" max="45" width="8" style="58" hidden="1" customWidth="1"/>
    <col min="46" max="46" width="8" style="58" customWidth="1"/>
    <col min="47" max="249" width="9" style="58"/>
    <col min="250" max="250" width="4.125" style="58" customWidth="1"/>
    <col min="251" max="251" width="14.625" style="58" customWidth="1"/>
    <col min="252" max="252" width="9.25" style="58" customWidth="1"/>
    <col min="253" max="253" width="8.125" style="58" customWidth="1"/>
    <col min="254" max="254" width="7.75" style="58" customWidth="1"/>
    <col min="255" max="258" width="8.125" style="58" customWidth="1"/>
    <col min="259" max="259" width="7.5" style="58" customWidth="1"/>
    <col min="260" max="260" width="8.125" style="58" customWidth="1"/>
    <col min="261" max="261" width="9.625" style="58" customWidth="1"/>
    <col min="262" max="264" width="8.125" style="58" customWidth="1"/>
    <col min="265" max="505" width="9" style="58"/>
    <col min="506" max="506" width="4.125" style="58" customWidth="1"/>
    <col min="507" max="507" width="14.625" style="58" customWidth="1"/>
    <col min="508" max="508" width="9.25" style="58" customWidth="1"/>
    <col min="509" max="509" width="8.125" style="58" customWidth="1"/>
    <col min="510" max="510" width="7.75" style="58" customWidth="1"/>
    <col min="511" max="514" width="8.125" style="58" customWidth="1"/>
    <col min="515" max="515" width="7.5" style="58" customWidth="1"/>
    <col min="516" max="516" width="8.125" style="58" customWidth="1"/>
    <col min="517" max="517" width="9.625" style="58" customWidth="1"/>
    <col min="518" max="520" width="8.125" style="58" customWidth="1"/>
    <col min="521" max="761" width="9" style="58"/>
    <col min="762" max="762" width="4.125" style="58" customWidth="1"/>
    <col min="763" max="763" width="14.625" style="58" customWidth="1"/>
    <col min="764" max="764" width="9.25" style="58" customWidth="1"/>
    <col min="765" max="765" width="8.125" style="58" customWidth="1"/>
    <col min="766" max="766" width="7.75" style="58" customWidth="1"/>
    <col min="767" max="770" width="8.125" style="58" customWidth="1"/>
    <col min="771" max="771" width="7.5" style="58" customWidth="1"/>
    <col min="772" max="772" width="8.125" style="58" customWidth="1"/>
    <col min="773" max="773" width="9.625" style="58" customWidth="1"/>
    <col min="774" max="776" width="8.125" style="58" customWidth="1"/>
    <col min="777" max="1017" width="9" style="58"/>
    <col min="1018" max="1018" width="4.125" style="58" customWidth="1"/>
    <col min="1019" max="1019" width="14.625" style="58" customWidth="1"/>
    <col min="1020" max="1020" width="9.25" style="58" customWidth="1"/>
    <col min="1021" max="1021" width="8.125" style="58" customWidth="1"/>
    <col min="1022" max="1022" width="7.75" style="58" customWidth="1"/>
    <col min="1023" max="1026" width="8.125" style="58" customWidth="1"/>
    <col min="1027" max="1027" width="7.5" style="58" customWidth="1"/>
    <col min="1028" max="1028" width="8.125" style="58" customWidth="1"/>
    <col min="1029" max="1029" width="9.625" style="58" customWidth="1"/>
    <col min="1030" max="1032" width="8.125" style="58" customWidth="1"/>
    <col min="1033" max="1273" width="9" style="58"/>
    <col min="1274" max="1274" width="4.125" style="58" customWidth="1"/>
    <col min="1275" max="1275" width="14.625" style="58" customWidth="1"/>
    <col min="1276" max="1276" width="9.25" style="58" customWidth="1"/>
    <col min="1277" max="1277" width="8.125" style="58" customWidth="1"/>
    <col min="1278" max="1278" width="7.75" style="58" customWidth="1"/>
    <col min="1279" max="1282" width="8.125" style="58" customWidth="1"/>
    <col min="1283" max="1283" width="7.5" style="58" customWidth="1"/>
    <col min="1284" max="1284" width="8.125" style="58" customWidth="1"/>
    <col min="1285" max="1285" width="9.625" style="58" customWidth="1"/>
    <col min="1286" max="1288" width="8.125" style="58" customWidth="1"/>
    <col min="1289" max="1529" width="9" style="58"/>
    <col min="1530" max="1530" width="4.125" style="58" customWidth="1"/>
    <col min="1531" max="1531" width="14.625" style="58" customWidth="1"/>
    <col min="1532" max="1532" width="9.25" style="58" customWidth="1"/>
    <col min="1533" max="1533" width="8.125" style="58" customWidth="1"/>
    <col min="1534" max="1534" width="7.75" style="58" customWidth="1"/>
    <col min="1535" max="1538" width="8.125" style="58" customWidth="1"/>
    <col min="1539" max="1539" width="7.5" style="58" customWidth="1"/>
    <col min="1540" max="1540" width="8.125" style="58" customWidth="1"/>
    <col min="1541" max="1541" width="9.625" style="58" customWidth="1"/>
    <col min="1542" max="1544" width="8.125" style="58" customWidth="1"/>
    <col min="1545" max="1785" width="9" style="58"/>
    <col min="1786" max="1786" width="4.125" style="58" customWidth="1"/>
    <col min="1787" max="1787" width="14.625" style="58" customWidth="1"/>
    <col min="1788" max="1788" width="9.25" style="58" customWidth="1"/>
    <col min="1789" max="1789" width="8.125" style="58" customWidth="1"/>
    <col min="1790" max="1790" width="7.75" style="58" customWidth="1"/>
    <col min="1791" max="1794" width="8.125" style="58" customWidth="1"/>
    <col min="1795" max="1795" width="7.5" style="58" customWidth="1"/>
    <col min="1796" max="1796" width="8.125" style="58" customWidth="1"/>
    <col min="1797" max="1797" width="9.625" style="58" customWidth="1"/>
    <col min="1798" max="1800" width="8.125" style="58" customWidth="1"/>
    <col min="1801" max="2041" width="9" style="58"/>
    <col min="2042" max="2042" width="4.125" style="58" customWidth="1"/>
    <col min="2043" max="2043" width="14.625" style="58" customWidth="1"/>
    <col min="2044" max="2044" width="9.25" style="58" customWidth="1"/>
    <col min="2045" max="2045" width="8.125" style="58" customWidth="1"/>
    <col min="2046" max="2046" width="7.75" style="58" customWidth="1"/>
    <col min="2047" max="2050" width="8.125" style="58" customWidth="1"/>
    <col min="2051" max="2051" width="7.5" style="58" customWidth="1"/>
    <col min="2052" max="2052" width="8.125" style="58" customWidth="1"/>
    <col min="2053" max="2053" width="9.625" style="58" customWidth="1"/>
    <col min="2054" max="2056" width="8.125" style="58" customWidth="1"/>
    <col min="2057" max="2297" width="9" style="58"/>
    <col min="2298" max="2298" width="4.125" style="58" customWidth="1"/>
    <col min="2299" max="2299" width="14.625" style="58" customWidth="1"/>
    <col min="2300" max="2300" width="9.25" style="58" customWidth="1"/>
    <col min="2301" max="2301" width="8.125" style="58" customWidth="1"/>
    <col min="2302" max="2302" width="7.75" style="58" customWidth="1"/>
    <col min="2303" max="2306" width="8.125" style="58" customWidth="1"/>
    <col min="2307" max="2307" width="7.5" style="58" customWidth="1"/>
    <col min="2308" max="2308" width="8.125" style="58" customWidth="1"/>
    <col min="2309" max="2309" width="9.625" style="58" customWidth="1"/>
    <col min="2310" max="2312" width="8.125" style="58" customWidth="1"/>
    <col min="2313" max="2553" width="9" style="58"/>
    <col min="2554" max="2554" width="4.125" style="58" customWidth="1"/>
    <col min="2555" max="2555" width="14.625" style="58" customWidth="1"/>
    <col min="2556" max="2556" width="9.25" style="58" customWidth="1"/>
    <col min="2557" max="2557" width="8.125" style="58" customWidth="1"/>
    <col min="2558" max="2558" width="7.75" style="58" customWidth="1"/>
    <col min="2559" max="2562" width="8.125" style="58" customWidth="1"/>
    <col min="2563" max="2563" width="7.5" style="58" customWidth="1"/>
    <col min="2564" max="2564" width="8.125" style="58" customWidth="1"/>
    <col min="2565" max="2565" width="9.625" style="58" customWidth="1"/>
    <col min="2566" max="2568" width="8.125" style="58" customWidth="1"/>
    <col min="2569" max="2809" width="9" style="58"/>
    <col min="2810" max="2810" width="4.125" style="58" customWidth="1"/>
    <col min="2811" max="2811" width="14.625" style="58" customWidth="1"/>
    <col min="2812" max="2812" width="9.25" style="58" customWidth="1"/>
    <col min="2813" max="2813" width="8.125" style="58" customWidth="1"/>
    <col min="2814" max="2814" width="7.75" style="58" customWidth="1"/>
    <col min="2815" max="2818" width="8.125" style="58" customWidth="1"/>
    <col min="2819" max="2819" width="7.5" style="58" customWidth="1"/>
    <col min="2820" max="2820" width="8.125" style="58" customWidth="1"/>
    <col min="2821" max="2821" width="9.625" style="58" customWidth="1"/>
    <col min="2822" max="2824" width="8.125" style="58" customWidth="1"/>
    <col min="2825" max="3065" width="9" style="58"/>
    <col min="3066" max="3066" width="4.125" style="58" customWidth="1"/>
    <col min="3067" max="3067" width="14.625" style="58" customWidth="1"/>
    <col min="3068" max="3068" width="9.25" style="58" customWidth="1"/>
    <col min="3069" max="3069" width="8.125" style="58" customWidth="1"/>
    <col min="3070" max="3070" width="7.75" style="58" customWidth="1"/>
    <col min="3071" max="3074" width="8.125" style="58" customWidth="1"/>
    <col min="3075" max="3075" width="7.5" style="58" customWidth="1"/>
    <col min="3076" max="3076" width="8.125" style="58" customWidth="1"/>
    <col min="3077" max="3077" width="9.625" style="58" customWidth="1"/>
    <col min="3078" max="3080" width="8.125" style="58" customWidth="1"/>
    <col min="3081" max="3321" width="9" style="58"/>
    <col min="3322" max="3322" width="4.125" style="58" customWidth="1"/>
    <col min="3323" max="3323" width="14.625" style="58" customWidth="1"/>
    <col min="3324" max="3324" width="9.25" style="58" customWidth="1"/>
    <col min="3325" max="3325" width="8.125" style="58" customWidth="1"/>
    <col min="3326" max="3326" width="7.75" style="58" customWidth="1"/>
    <col min="3327" max="3330" width="8.125" style="58" customWidth="1"/>
    <col min="3331" max="3331" width="7.5" style="58" customWidth="1"/>
    <col min="3332" max="3332" width="8.125" style="58" customWidth="1"/>
    <col min="3333" max="3333" width="9.625" style="58" customWidth="1"/>
    <col min="3334" max="3336" width="8.125" style="58" customWidth="1"/>
    <col min="3337" max="3577" width="9" style="58"/>
    <col min="3578" max="3578" width="4.125" style="58" customWidth="1"/>
    <col min="3579" max="3579" width="14.625" style="58" customWidth="1"/>
    <col min="3580" max="3580" width="9.25" style="58" customWidth="1"/>
    <col min="3581" max="3581" width="8.125" style="58" customWidth="1"/>
    <col min="3582" max="3582" width="7.75" style="58" customWidth="1"/>
    <col min="3583" max="3586" width="8.125" style="58" customWidth="1"/>
    <col min="3587" max="3587" width="7.5" style="58" customWidth="1"/>
    <col min="3588" max="3588" width="8.125" style="58" customWidth="1"/>
    <col min="3589" max="3589" width="9.625" style="58" customWidth="1"/>
    <col min="3590" max="3592" width="8.125" style="58" customWidth="1"/>
    <col min="3593" max="3833" width="9" style="58"/>
    <col min="3834" max="3834" width="4.125" style="58" customWidth="1"/>
    <col min="3835" max="3835" width="14.625" style="58" customWidth="1"/>
    <col min="3836" max="3836" width="9.25" style="58" customWidth="1"/>
    <col min="3837" max="3837" width="8.125" style="58" customWidth="1"/>
    <col min="3838" max="3838" width="7.75" style="58" customWidth="1"/>
    <col min="3839" max="3842" width="8.125" style="58" customWidth="1"/>
    <col min="3843" max="3843" width="7.5" style="58" customWidth="1"/>
    <col min="3844" max="3844" width="8.125" style="58" customWidth="1"/>
    <col min="3845" max="3845" width="9.625" style="58" customWidth="1"/>
    <col min="3846" max="3848" width="8.125" style="58" customWidth="1"/>
    <col min="3849" max="4089" width="9" style="58"/>
    <col min="4090" max="4090" width="4.125" style="58" customWidth="1"/>
    <col min="4091" max="4091" width="14.625" style="58" customWidth="1"/>
    <col min="4092" max="4092" width="9.25" style="58" customWidth="1"/>
    <col min="4093" max="4093" width="8.125" style="58" customWidth="1"/>
    <col min="4094" max="4094" width="7.75" style="58" customWidth="1"/>
    <col min="4095" max="4098" width="8.125" style="58" customWidth="1"/>
    <col min="4099" max="4099" width="7.5" style="58" customWidth="1"/>
    <col min="4100" max="4100" width="8.125" style="58" customWidth="1"/>
    <col min="4101" max="4101" width="9.625" style="58" customWidth="1"/>
    <col min="4102" max="4104" width="8.125" style="58" customWidth="1"/>
    <col min="4105" max="4345" width="9" style="58"/>
    <col min="4346" max="4346" width="4.125" style="58" customWidth="1"/>
    <col min="4347" max="4347" width="14.625" style="58" customWidth="1"/>
    <col min="4348" max="4348" width="9.25" style="58" customWidth="1"/>
    <col min="4349" max="4349" width="8.125" style="58" customWidth="1"/>
    <col min="4350" max="4350" width="7.75" style="58" customWidth="1"/>
    <col min="4351" max="4354" width="8.125" style="58" customWidth="1"/>
    <col min="4355" max="4355" width="7.5" style="58" customWidth="1"/>
    <col min="4356" max="4356" width="8.125" style="58" customWidth="1"/>
    <col min="4357" max="4357" width="9.625" style="58" customWidth="1"/>
    <col min="4358" max="4360" width="8.125" style="58" customWidth="1"/>
    <col min="4361" max="4601" width="9" style="58"/>
    <col min="4602" max="4602" width="4.125" style="58" customWidth="1"/>
    <col min="4603" max="4603" width="14.625" style="58" customWidth="1"/>
    <col min="4604" max="4604" width="9.25" style="58" customWidth="1"/>
    <col min="4605" max="4605" width="8.125" style="58" customWidth="1"/>
    <col min="4606" max="4606" width="7.75" style="58" customWidth="1"/>
    <col min="4607" max="4610" width="8.125" style="58" customWidth="1"/>
    <col min="4611" max="4611" width="7.5" style="58" customWidth="1"/>
    <col min="4612" max="4612" width="8.125" style="58" customWidth="1"/>
    <col min="4613" max="4613" width="9.625" style="58" customWidth="1"/>
    <col min="4614" max="4616" width="8.125" style="58" customWidth="1"/>
    <col min="4617" max="4857" width="9" style="58"/>
    <col min="4858" max="4858" width="4.125" style="58" customWidth="1"/>
    <col min="4859" max="4859" width="14.625" style="58" customWidth="1"/>
    <col min="4860" max="4860" width="9.25" style="58" customWidth="1"/>
    <col min="4861" max="4861" width="8.125" style="58" customWidth="1"/>
    <col min="4862" max="4862" width="7.75" style="58" customWidth="1"/>
    <col min="4863" max="4866" width="8.125" style="58" customWidth="1"/>
    <col min="4867" max="4867" width="7.5" style="58" customWidth="1"/>
    <col min="4868" max="4868" width="8.125" style="58" customWidth="1"/>
    <col min="4869" max="4869" width="9.625" style="58" customWidth="1"/>
    <col min="4870" max="4872" width="8.125" style="58" customWidth="1"/>
    <col min="4873" max="5113" width="9" style="58"/>
    <col min="5114" max="5114" width="4.125" style="58" customWidth="1"/>
    <col min="5115" max="5115" width="14.625" style="58" customWidth="1"/>
    <col min="5116" max="5116" width="9.25" style="58" customWidth="1"/>
    <col min="5117" max="5117" width="8.125" style="58" customWidth="1"/>
    <col min="5118" max="5118" width="7.75" style="58" customWidth="1"/>
    <col min="5119" max="5122" width="8.125" style="58" customWidth="1"/>
    <col min="5123" max="5123" width="7.5" style="58" customWidth="1"/>
    <col min="5124" max="5124" width="8.125" style="58" customWidth="1"/>
    <col min="5125" max="5125" width="9.625" style="58" customWidth="1"/>
    <col min="5126" max="5128" width="8.125" style="58" customWidth="1"/>
    <col min="5129" max="5369" width="9" style="58"/>
    <col min="5370" max="5370" width="4.125" style="58" customWidth="1"/>
    <col min="5371" max="5371" width="14.625" style="58" customWidth="1"/>
    <col min="5372" max="5372" width="9.25" style="58" customWidth="1"/>
    <col min="5373" max="5373" width="8.125" style="58" customWidth="1"/>
    <col min="5374" max="5374" width="7.75" style="58" customWidth="1"/>
    <col min="5375" max="5378" width="8.125" style="58" customWidth="1"/>
    <col min="5379" max="5379" width="7.5" style="58" customWidth="1"/>
    <col min="5380" max="5380" width="8.125" style="58" customWidth="1"/>
    <col min="5381" max="5381" width="9.625" style="58" customWidth="1"/>
    <col min="5382" max="5384" width="8.125" style="58" customWidth="1"/>
    <col min="5385" max="5625" width="9" style="58"/>
    <col min="5626" max="5626" width="4.125" style="58" customWidth="1"/>
    <col min="5627" max="5627" width="14.625" style="58" customWidth="1"/>
    <col min="5628" max="5628" width="9.25" style="58" customWidth="1"/>
    <col min="5629" max="5629" width="8.125" style="58" customWidth="1"/>
    <col min="5630" max="5630" width="7.75" style="58" customWidth="1"/>
    <col min="5631" max="5634" width="8.125" style="58" customWidth="1"/>
    <col min="5635" max="5635" width="7.5" style="58" customWidth="1"/>
    <col min="5636" max="5636" width="8.125" style="58" customWidth="1"/>
    <col min="5637" max="5637" width="9.625" style="58" customWidth="1"/>
    <col min="5638" max="5640" width="8.125" style="58" customWidth="1"/>
    <col min="5641" max="5881" width="9" style="58"/>
    <col min="5882" max="5882" width="4.125" style="58" customWidth="1"/>
    <col min="5883" max="5883" width="14.625" style="58" customWidth="1"/>
    <col min="5884" max="5884" width="9.25" style="58" customWidth="1"/>
    <col min="5885" max="5885" width="8.125" style="58" customWidth="1"/>
    <col min="5886" max="5886" width="7.75" style="58" customWidth="1"/>
    <col min="5887" max="5890" width="8.125" style="58" customWidth="1"/>
    <col min="5891" max="5891" width="7.5" style="58" customWidth="1"/>
    <col min="5892" max="5892" width="8.125" style="58" customWidth="1"/>
    <col min="5893" max="5893" width="9.625" style="58" customWidth="1"/>
    <col min="5894" max="5896" width="8.125" style="58" customWidth="1"/>
    <col min="5897" max="6137" width="9" style="58"/>
    <col min="6138" max="6138" width="4.125" style="58" customWidth="1"/>
    <col min="6139" max="6139" width="14.625" style="58" customWidth="1"/>
    <col min="6140" max="6140" width="9.25" style="58" customWidth="1"/>
    <col min="6141" max="6141" width="8.125" style="58" customWidth="1"/>
    <col min="6142" max="6142" width="7.75" style="58" customWidth="1"/>
    <col min="6143" max="6146" width="8.125" style="58" customWidth="1"/>
    <col min="6147" max="6147" width="7.5" style="58" customWidth="1"/>
    <col min="6148" max="6148" width="8.125" style="58" customWidth="1"/>
    <col min="6149" max="6149" width="9.625" style="58" customWidth="1"/>
    <col min="6150" max="6152" width="8.125" style="58" customWidth="1"/>
    <col min="6153" max="6393" width="9" style="58"/>
    <col min="6394" max="6394" width="4.125" style="58" customWidth="1"/>
    <col min="6395" max="6395" width="14.625" style="58" customWidth="1"/>
    <col min="6396" max="6396" width="9.25" style="58" customWidth="1"/>
    <col min="6397" max="6397" width="8.125" style="58" customWidth="1"/>
    <col min="6398" max="6398" width="7.75" style="58" customWidth="1"/>
    <col min="6399" max="6402" width="8.125" style="58" customWidth="1"/>
    <col min="6403" max="6403" width="7.5" style="58" customWidth="1"/>
    <col min="6404" max="6404" width="8.125" style="58" customWidth="1"/>
    <col min="6405" max="6405" width="9.625" style="58" customWidth="1"/>
    <col min="6406" max="6408" width="8.125" style="58" customWidth="1"/>
    <col min="6409" max="6649" width="9" style="58"/>
    <col min="6650" max="6650" width="4.125" style="58" customWidth="1"/>
    <col min="6651" max="6651" width="14.625" style="58" customWidth="1"/>
    <col min="6652" max="6652" width="9.25" style="58" customWidth="1"/>
    <col min="6653" max="6653" width="8.125" style="58" customWidth="1"/>
    <col min="6654" max="6654" width="7.75" style="58" customWidth="1"/>
    <col min="6655" max="6658" width="8.125" style="58" customWidth="1"/>
    <col min="6659" max="6659" width="7.5" style="58" customWidth="1"/>
    <col min="6660" max="6660" width="8.125" style="58" customWidth="1"/>
    <col min="6661" max="6661" width="9.625" style="58" customWidth="1"/>
    <col min="6662" max="6664" width="8.125" style="58" customWidth="1"/>
    <col min="6665" max="6905" width="9" style="58"/>
    <col min="6906" max="6906" width="4.125" style="58" customWidth="1"/>
    <col min="6907" max="6907" width="14.625" style="58" customWidth="1"/>
    <col min="6908" max="6908" width="9.25" style="58" customWidth="1"/>
    <col min="6909" max="6909" width="8.125" style="58" customWidth="1"/>
    <col min="6910" max="6910" width="7.75" style="58" customWidth="1"/>
    <col min="6911" max="6914" width="8.125" style="58" customWidth="1"/>
    <col min="6915" max="6915" width="7.5" style="58" customWidth="1"/>
    <col min="6916" max="6916" width="8.125" style="58" customWidth="1"/>
    <col min="6917" max="6917" width="9.625" style="58" customWidth="1"/>
    <col min="6918" max="6920" width="8.125" style="58" customWidth="1"/>
    <col min="6921" max="7161" width="9" style="58"/>
    <col min="7162" max="7162" width="4.125" style="58" customWidth="1"/>
    <col min="7163" max="7163" width="14.625" style="58" customWidth="1"/>
    <col min="7164" max="7164" width="9.25" style="58" customWidth="1"/>
    <col min="7165" max="7165" width="8.125" style="58" customWidth="1"/>
    <col min="7166" max="7166" width="7.75" style="58" customWidth="1"/>
    <col min="7167" max="7170" width="8.125" style="58" customWidth="1"/>
    <col min="7171" max="7171" width="7.5" style="58" customWidth="1"/>
    <col min="7172" max="7172" width="8.125" style="58" customWidth="1"/>
    <col min="7173" max="7173" width="9.625" style="58" customWidth="1"/>
    <col min="7174" max="7176" width="8.125" style="58" customWidth="1"/>
    <col min="7177" max="7417" width="9" style="58"/>
    <col min="7418" max="7418" width="4.125" style="58" customWidth="1"/>
    <col min="7419" max="7419" width="14.625" style="58" customWidth="1"/>
    <col min="7420" max="7420" width="9.25" style="58" customWidth="1"/>
    <col min="7421" max="7421" width="8.125" style="58" customWidth="1"/>
    <col min="7422" max="7422" width="7.75" style="58" customWidth="1"/>
    <col min="7423" max="7426" width="8.125" style="58" customWidth="1"/>
    <col min="7427" max="7427" width="7.5" style="58" customWidth="1"/>
    <col min="7428" max="7428" width="8.125" style="58" customWidth="1"/>
    <col min="7429" max="7429" width="9.625" style="58" customWidth="1"/>
    <col min="7430" max="7432" width="8.125" style="58" customWidth="1"/>
    <col min="7433" max="7673" width="9" style="58"/>
    <col min="7674" max="7674" width="4.125" style="58" customWidth="1"/>
    <col min="7675" max="7675" width="14.625" style="58" customWidth="1"/>
    <col min="7676" max="7676" width="9.25" style="58" customWidth="1"/>
    <col min="7677" max="7677" width="8.125" style="58" customWidth="1"/>
    <col min="7678" max="7678" width="7.75" style="58" customWidth="1"/>
    <col min="7679" max="7682" width="8.125" style="58" customWidth="1"/>
    <col min="7683" max="7683" width="7.5" style="58" customWidth="1"/>
    <col min="7684" max="7684" width="8.125" style="58" customWidth="1"/>
    <col min="7685" max="7685" width="9.625" style="58" customWidth="1"/>
    <col min="7686" max="7688" width="8.125" style="58" customWidth="1"/>
    <col min="7689" max="7929" width="9" style="58"/>
    <col min="7930" max="7930" width="4.125" style="58" customWidth="1"/>
    <col min="7931" max="7931" width="14.625" style="58" customWidth="1"/>
    <col min="7932" max="7932" width="9.25" style="58" customWidth="1"/>
    <col min="7933" max="7933" width="8.125" style="58" customWidth="1"/>
    <col min="7934" max="7934" width="7.75" style="58" customWidth="1"/>
    <col min="7935" max="7938" width="8.125" style="58" customWidth="1"/>
    <col min="7939" max="7939" width="7.5" style="58" customWidth="1"/>
    <col min="7940" max="7940" width="8.125" style="58" customWidth="1"/>
    <col min="7941" max="7941" width="9.625" style="58" customWidth="1"/>
    <col min="7942" max="7944" width="8.125" style="58" customWidth="1"/>
    <col min="7945" max="8185" width="9" style="58"/>
    <col min="8186" max="8186" width="4.125" style="58" customWidth="1"/>
    <col min="8187" max="8187" width="14.625" style="58" customWidth="1"/>
    <col min="8188" max="8188" width="9.25" style="58" customWidth="1"/>
    <col min="8189" max="8189" width="8.125" style="58" customWidth="1"/>
    <col min="8190" max="8190" width="7.75" style="58" customWidth="1"/>
    <col min="8191" max="8194" width="8.125" style="58" customWidth="1"/>
    <col min="8195" max="8195" width="7.5" style="58" customWidth="1"/>
    <col min="8196" max="8196" width="8.125" style="58" customWidth="1"/>
    <col min="8197" max="8197" width="9.625" style="58" customWidth="1"/>
    <col min="8198" max="8200" width="8.125" style="58" customWidth="1"/>
    <col min="8201" max="8441" width="9" style="58"/>
    <col min="8442" max="8442" width="4.125" style="58" customWidth="1"/>
    <col min="8443" max="8443" width="14.625" style="58" customWidth="1"/>
    <col min="8444" max="8444" width="9.25" style="58" customWidth="1"/>
    <col min="8445" max="8445" width="8.125" style="58" customWidth="1"/>
    <col min="8446" max="8446" width="7.75" style="58" customWidth="1"/>
    <col min="8447" max="8450" width="8.125" style="58" customWidth="1"/>
    <col min="8451" max="8451" width="7.5" style="58" customWidth="1"/>
    <col min="8452" max="8452" width="8.125" style="58" customWidth="1"/>
    <col min="8453" max="8453" width="9.625" style="58" customWidth="1"/>
    <col min="8454" max="8456" width="8.125" style="58" customWidth="1"/>
    <col min="8457" max="8697" width="9" style="58"/>
    <col min="8698" max="8698" width="4.125" style="58" customWidth="1"/>
    <col min="8699" max="8699" width="14.625" style="58" customWidth="1"/>
    <col min="8700" max="8700" width="9.25" style="58" customWidth="1"/>
    <col min="8701" max="8701" width="8.125" style="58" customWidth="1"/>
    <col min="8702" max="8702" width="7.75" style="58" customWidth="1"/>
    <col min="8703" max="8706" width="8.125" style="58" customWidth="1"/>
    <col min="8707" max="8707" width="7.5" style="58" customWidth="1"/>
    <col min="8708" max="8708" width="8.125" style="58" customWidth="1"/>
    <col min="8709" max="8709" width="9.625" style="58" customWidth="1"/>
    <col min="8710" max="8712" width="8.125" style="58" customWidth="1"/>
    <col min="8713" max="8953" width="9" style="58"/>
    <col min="8954" max="8954" width="4.125" style="58" customWidth="1"/>
    <col min="8955" max="8955" width="14.625" style="58" customWidth="1"/>
    <col min="8956" max="8956" width="9.25" style="58" customWidth="1"/>
    <col min="8957" max="8957" width="8.125" style="58" customWidth="1"/>
    <col min="8958" max="8958" width="7.75" style="58" customWidth="1"/>
    <col min="8959" max="8962" width="8.125" style="58" customWidth="1"/>
    <col min="8963" max="8963" width="7.5" style="58" customWidth="1"/>
    <col min="8964" max="8964" width="8.125" style="58" customWidth="1"/>
    <col min="8965" max="8965" width="9.625" style="58" customWidth="1"/>
    <col min="8966" max="8968" width="8.125" style="58" customWidth="1"/>
    <col min="8969" max="9209" width="9" style="58"/>
    <col min="9210" max="9210" width="4.125" style="58" customWidth="1"/>
    <col min="9211" max="9211" width="14.625" style="58" customWidth="1"/>
    <col min="9212" max="9212" width="9.25" style="58" customWidth="1"/>
    <col min="9213" max="9213" width="8.125" style="58" customWidth="1"/>
    <col min="9214" max="9214" width="7.75" style="58" customWidth="1"/>
    <col min="9215" max="9218" width="8.125" style="58" customWidth="1"/>
    <col min="9219" max="9219" width="7.5" style="58" customWidth="1"/>
    <col min="9220" max="9220" width="8.125" style="58" customWidth="1"/>
    <col min="9221" max="9221" width="9.625" style="58" customWidth="1"/>
    <col min="9222" max="9224" width="8.125" style="58" customWidth="1"/>
    <col min="9225" max="9465" width="9" style="58"/>
    <col min="9466" max="9466" width="4.125" style="58" customWidth="1"/>
    <col min="9467" max="9467" width="14.625" style="58" customWidth="1"/>
    <col min="9468" max="9468" width="9.25" style="58" customWidth="1"/>
    <col min="9469" max="9469" width="8.125" style="58" customWidth="1"/>
    <col min="9470" max="9470" width="7.75" style="58" customWidth="1"/>
    <col min="9471" max="9474" width="8.125" style="58" customWidth="1"/>
    <col min="9475" max="9475" width="7.5" style="58" customWidth="1"/>
    <col min="9476" max="9476" width="8.125" style="58" customWidth="1"/>
    <col min="9477" max="9477" width="9.625" style="58" customWidth="1"/>
    <col min="9478" max="9480" width="8.125" style="58" customWidth="1"/>
    <col min="9481" max="9721" width="9" style="58"/>
    <col min="9722" max="9722" width="4.125" style="58" customWidth="1"/>
    <col min="9723" max="9723" width="14.625" style="58" customWidth="1"/>
    <col min="9724" max="9724" width="9.25" style="58" customWidth="1"/>
    <col min="9725" max="9725" width="8.125" style="58" customWidth="1"/>
    <col min="9726" max="9726" width="7.75" style="58" customWidth="1"/>
    <col min="9727" max="9730" width="8.125" style="58" customWidth="1"/>
    <col min="9731" max="9731" width="7.5" style="58" customWidth="1"/>
    <col min="9732" max="9732" width="8.125" style="58" customWidth="1"/>
    <col min="9733" max="9733" width="9.625" style="58" customWidth="1"/>
    <col min="9734" max="9736" width="8.125" style="58" customWidth="1"/>
    <col min="9737" max="9977" width="9" style="58"/>
    <col min="9978" max="9978" width="4.125" style="58" customWidth="1"/>
    <col min="9979" max="9979" width="14.625" style="58" customWidth="1"/>
    <col min="9980" max="9980" width="9.25" style="58" customWidth="1"/>
    <col min="9981" max="9981" width="8.125" style="58" customWidth="1"/>
    <col min="9982" max="9982" width="7.75" style="58" customWidth="1"/>
    <col min="9983" max="9986" width="8.125" style="58" customWidth="1"/>
    <col min="9987" max="9987" width="7.5" style="58" customWidth="1"/>
    <col min="9988" max="9988" width="8.125" style="58" customWidth="1"/>
    <col min="9989" max="9989" width="9.625" style="58" customWidth="1"/>
    <col min="9990" max="9992" width="8.125" style="58" customWidth="1"/>
    <col min="9993" max="10233" width="9" style="58"/>
    <col min="10234" max="10234" width="4.125" style="58" customWidth="1"/>
    <col min="10235" max="10235" width="14.625" style="58" customWidth="1"/>
    <col min="10236" max="10236" width="9.25" style="58" customWidth="1"/>
    <col min="10237" max="10237" width="8.125" style="58" customWidth="1"/>
    <col min="10238" max="10238" width="7.75" style="58" customWidth="1"/>
    <col min="10239" max="10242" width="8.125" style="58" customWidth="1"/>
    <col min="10243" max="10243" width="7.5" style="58" customWidth="1"/>
    <col min="10244" max="10244" width="8.125" style="58" customWidth="1"/>
    <col min="10245" max="10245" width="9.625" style="58" customWidth="1"/>
    <col min="10246" max="10248" width="8.125" style="58" customWidth="1"/>
    <col min="10249" max="10489" width="9" style="58"/>
    <col min="10490" max="10490" width="4.125" style="58" customWidth="1"/>
    <col min="10491" max="10491" width="14.625" style="58" customWidth="1"/>
    <col min="10492" max="10492" width="9.25" style="58" customWidth="1"/>
    <col min="10493" max="10493" width="8.125" style="58" customWidth="1"/>
    <col min="10494" max="10494" width="7.75" style="58" customWidth="1"/>
    <col min="10495" max="10498" width="8.125" style="58" customWidth="1"/>
    <col min="10499" max="10499" width="7.5" style="58" customWidth="1"/>
    <col min="10500" max="10500" width="8.125" style="58" customWidth="1"/>
    <col min="10501" max="10501" width="9.625" style="58" customWidth="1"/>
    <col min="10502" max="10504" width="8.125" style="58" customWidth="1"/>
    <col min="10505" max="10745" width="9" style="58"/>
    <col min="10746" max="10746" width="4.125" style="58" customWidth="1"/>
    <col min="10747" max="10747" width="14.625" style="58" customWidth="1"/>
    <col min="10748" max="10748" width="9.25" style="58" customWidth="1"/>
    <col min="10749" max="10749" width="8.125" style="58" customWidth="1"/>
    <col min="10750" max="10750" width="7.75" style="58" customWidth="1"/>
    <col min="10751" max="10754" width="8.125" style="58" customWidth="1"/>
    <col min="10755" max="10755" width="7.5" style="58" customWidth="1"/>
    <col min="10756" max="10756" width="8.125" style="58" customWidth="1"/>
    <col min="10757" max="10757" width="9.625" style="58" customWidth="1"/>
    <col min="10758" max="10760" width="8.125" style="58" customWidth="1"/>
    <col min="10761" max="11001" width="9" style="58"/>
    <col min="11002" max="11002" width="4.125" style="58" customWidth="1"/>
    <col min="11003" max="11003" width="14.625" style="58" customWidth="1"/>
    <col min="11004" max="11004" width="9.25" style="58" customWidth="1"/>
    <col min="11005" max="11005" width="8.125" style="58" customWidth="1"/>
    <col min="11006" max="11006" width="7.75" style="58" customWidth="1"/>
    <col min="11007" max="11010" width="8.125" style="58" customWidth="1"/>
    <col min="11011" max="11011" width="7.5" style="58" customWidth="1"/>
    <col min="11012" max="11012" width="8.125" style="58" customWidth="1"/>
    <col min="11013" max="11013" width="9.625" style="58" customWidth="1"/>
    <col min="11014" max="11016" width="8.125" style="58" customWidth="1"/>
    <col min="11017" max="11257" width="9" style="58"/>
    <col min="11258" max="11258" width="4.125" style="58" customWidth="1"/>
    <col min="11259" max="11259" width="14.625" style="58" customWidth="1"/>
    <col min="11260" max="11260" width="9.25" style="58" customWidth="1"/>
    <col min="11261" max="11261" width="8.125" style="58" customWidth="1"/>
    <col min="11262" max="11262" width="7.75" style="58" customWidth="1"/>
    <col min="11263" max="11266" width="8.125" style="58" customWidth="1"/>
    <col min="11267" max="11267" width="7.5" style="58" customWidth="1"/>
    <col min="11268" max="11268" width="8.125" style="58" customWidth="1"/>
    <col min="11269" max="11269" width="9.625" style="58" customWidth="1"/>
    <col min="11270" max="11272" width="8.125" style="58" customWidth="1"/>
    <col min="11273" max="11513" width="9" style="58"/>
    <col min="11514" max="11514" width="4.125" style="58" customWidth="1"/>
    <col min="11515" max="11515" width="14.625" style="58" customWidth="1"/>
    <col min="11516" max="11516" width="9.25" style="58" customWidth="1"/>
    <col min="11517" max="11517" width="8.125" style="58" customWidth="1"/>
    <col min="11518" max="11518" width="7.75" style="58" customWidth="1"/>
    <col min="11519" max="11522" width="8.125" style="58" customWidth="1"/>
    <col min="11523" max="11523" width="7.5" style="58" customWidth="1"/>
    <col min="11524" max="11524" width="8.125" style="58" customWidth="1"/>
    <col min="11525" max="11525" width="9.625" style="58" customWidth="1"/>
    <col min="11526" max="11528" width="8.125" style="58" customWidth="1"/>
    <col min="11529" max="11769" width="9" style="58"/>
    <col min="11770" max="11770" width="4.125" style="58" customWidth="1"/>
    <col min="11771" max="11771" width="14.625" style="58" customWidth="1"/>
    <col min="11772" max="11772" width="9.25" style="58" customWidth="1"/>
    <col min="11773" max="11773" width="8.125" style="58" customWidth="1"/>
    <col min="11774" max="11774" width="7.75" style="58" customWidth="1"/>
    <col min="11775" max="11778" width="8.125" style="58" customWidth="1"/>
    <col min="11779" max="11779" width="7.5" style="58" customWidth="1"/>
    <col min="11780" max="11780" width="8.125" style="58" customWidth="1"/>
    <col min="11781" max="11781" width="9.625" style="58" customWidth="1"/>
    <col min="11782" max="11784" width="8.125" style="58" customWidth="1"/>
    <col min="11785" max="12025" width="9" style="58"/>
    <col min="12026" max="12026" width="4.125" style="58" customWidth="1"/>
    <col min="12027" max="12027" width="14.625" style="58" customWidth="1"/>
    <col min="12028" max="12028" width="9.25" style="58" customWidth="1"/>
    <col min="12029" max="12029" width="8.125" style="58" customWidth="1"/>
    <col min="12030" max="12030" width="7.75" style="58" customWidth="1"/>
    <col min="12031" max="12034" width="8.125" style="58" customWidth="1"/>
    <col min="12035" max="12035" width="7.5" style="58" customWidth="1"/>
    <col min="12036" max="12036" width="8.125" style="58" customWidth="1"/>
    <col min="12037" max="12037" width="9.625" style="58" customWidth="1"/>
    <col min="12038" max="12040" width="8.125" style="58" customWidth="1"/>
    <col min="12041" max="12281" width="9" style="58"/>
    <col min="12282" max="12282" width="4.125" style="58" customWidth="1"/>
    <col min="12283" max="12283" width="14.625" style="58" customWidth="1"/>
    <col min="12284" max="12284" width="9.25" style="58" customWidth="1"/>
    <col min="12285" max="12285" width="8.125" style="58" customWidth="1"/>
    <col min="12286" max="12286" width="7.75" style="58" customWidth="1"/>
    <col min="12287" max="12290" width="8.125" style="58" customWidth="1"/>
    <col min="12291" max="12291" width="7.5" style="58" customWidth="1"/>
    <col min="12292" max="12292" width="8.125" style="58" customWidth="1"/>
    <col min="12293" max="12293" width="9.625" style="58" customWidth="1"/>
    <col min="12294" max="12296" width="8.125" style="58" customWidth="1"/>
    <col min="12297" max="12537" width="9" style="58"/>
    <col min="12538" max="12538" width="4.125" style="58" customWidth="1"/>
    <col min="12539" max="12539" width="14.625" style="58" customWidth="1"/>
    <col min="12540" max="12540" width="9.25" style="58" customWidth="1"/>
    <col min="12541" max="12541" width="8.125" style="58" customWidth="1"/>
    <col min="12542" max="12542" width="7.75" style="58" customWidth="1"/>
    <col min="12543" max="12546" width="8.125" style="58" customWidth="1"/>
    <col min="12547" max="12547" width="7.5" style="58" customWidth="1"/>
    <col min="12548" max="12548" width="8.125" style="58" customWidth="1"/>
    <col min="12549" max="12549" width="9.625" style="58" customWidth="1"/>
    <col min="12550" max="12552" width="8.125" style="58" customWidth="1"/>
    <col min="12553" max="12793" width="9" style="58"/>
    <col min="12794" max="12794" width="4.125" style="58" customWidth="1"/>
    <col min="12795" max="12795" width="14.625" style="58" customWidth="1"/>
    <col min="12796" max="12796" width="9.25" style="58" customWidth="1"/>
    <col min="12797" max="12797" width="8.125" style="58" customWidth="1"/>
    <col min="12798" max="12798" width="7.75" style="58" customWidth="1"/>
    <col min="12799" max="12802" width="8.125" style="58" customWidth="1"/>
    <col min="12803" max="12803" width="7.5" style="58" customWidth="1"/>
    <col min="12804" max="12804" width="8.125" style="58" customWidth="1"/>
    <col min="12805" max="12805" width="9.625" style="58" customWidth="1"/>
    <col min="12806" max="12808" width="8.125" style="58" customWidth="1"/>
    <col min="12809" max="13049" width="9" style="58"/>
    <col min="13050" max="13050" width="4.125" style="58" customWidth="1"/>
    <col min="13051" max="13051" width="14.625" style="58" customWidth="1"/>
    <col min="13052" max="13052" width="9.25" style="58" customWidth="1"/>
    <col min="13053" max="13053" width="8.125" style="58" customWidth="1"/>
    <col min="13054" max="13054" width="7.75" style="58" customWidth="1"/>
    <col min="13055" max="13058" width="8.125" style="58" customWidth="1"/>
    <col min="13059" max="13059" width="7.5" style="58" customWidth="1"/>
    <col min="13060" max="13060" width="8.125" style="58" customWidth="1"/>
    <col min="13061" max="13061" width="9.625" style="58" customWidth="1"/>
    <col min="13062" max="13064" width="8.125" style="58" customWidth="1"/>
    <col min="13065" max="13305" width="9" style="58"/>
    <col min="13306" max="13306" width="4.125" style="58" customWidth="1"/>
    <col min="13307" max="13307" width="14.625" style="58" customWidth="1"/>
    <col min="13308" max="13308" width="9.25" style="58" customWidth="1"/>
    <col min="13309" max="13309" width="8.125" style="58" customWidth="1"/>
    <col min="13310" max="13310" width="7.75" style="58" customWidth="1"/>
    <col min="13311" max="13314" width="8.125" style="58" customWidth="1"/>
    <col min="13315" max="13315" width="7.5" style="58" customWidth="1"/>
    <col min="13316" max="13316" width="8.125" style="58" customWidth="1"/>
    <col min="13317" max="13317" width="9.625" style="58" customWidth="1"/>
    <col min="13318" max="13320" width="8.125" style="58" customWidth="1"/>
    <col min="13321" max="13561" width="9" style="58"/>
    <col min="13562" max="13562" width="4.125" style="58" customWidth="1"/>
    <col min="13563" max="13563" width="14.625" style="58" customWidth="1"/>
    <col min="13564" max="13564" width="9.25" style="58" customWidth="1"/>
    <col min="13565" max="13565" width="8.125" style="58" customWidth="1"/>
    <col min="13566" max="13566" width="7.75" style="58" customWidth="1"/>
    <col min="13567" max="13570" width="8.125" style="58" customWidth="1"/>
    <col min="13571" max="13571" width="7.5" style="58" customWidth="1"/>
    <col min="13572" max="13572" width="8.125" style="58" customWidth="1"/>
    <col min="13573" max="13573" width="9.625" style="58" customWidth="1"/>
    <col min="13574" max="13576" width="8.125" style="58" customWidth="1"/>
    <col min="13577" max="13817" width="9" style="58"/>
    <col min="13818" max="13818" width="4.125" style="58" customWidth="1"/>
    <col min="13819" max="13819" width="14.625" style="58" customWidth="1"/>
    <col min="13820" max="13820" width="9.25" style="58" customWidth="1"/>
    <col min="13821" max="13821" width="8.125" style="58" customWidth="1"/>
    <col min="13822" max="13822" width="7.75" style="58" customWidth="1"/>
    <col min="13823" max="13826" width="8.125" style="58" customWidth="1"/>
    <col min="13827" max="13827" width="7.5" style="58" customWidth="1"/>
    <col min="13828" max="13828" width="8.125" style="58" customWidth="1"/>
    <col min="13829" max="13829" width="9.625" style="58" customWidth="1"/>
    <col min="13830" max="13832" width="8.125" style="58" customWidth="1"/>
    <col min="13833" max="14073" width="9" style="58"/>
    <col min="14074" max="14074" width="4.125" style="58" customWidth="1"/>
    <col min="14075" max="14075" width="14.625" style="58" customWidth="1"/>
    <col min="14076" max="14076" width="9.25" style="58" customWidth="1"/>
    <col min="14077" max="14077" width="8.125" style="58" customWidth="1"/>
    <col min="14078" max="14078" width="7.75" style="58" customWidth="1"/>
    <col min="14079" max="14082" width="8.125" style="58" customWidth="1"/>
    <col min="14083" max="14083" width="7.5" style="58" customWidth="1"/>
    <col min="14084" max="14084" width="8.125" style="58" customWidth="1"/>
    <col min="14085" max="14085" width="9.625" style="58" customWidth="1"/>
    <col min="14086" max="14088" width="8.125" style="58" customWidth="1"/>
    <col min="14089" max="14329" width="9" style="58"/>
    <col min="14330" max="14330" width="4.125" style="58" customWidth="1"/>
    <col min="14331" max="14331" width="14.625" style="58" customWidth="1"/>
    <col min="14332" max="14332" width="9.25" style="58" customWidth="1"/>
    <col min="14333" max="14333" width="8.125" style="58" customWidth="1"/>
    <col min="14334" max="14334" width="7.75" style="58" customWidth="1"/>
    <col min="14335" max="14338" width="8.125" style="58" customWidth="1"/>
    <col min="14339" max="14339" width="7.5" style="58" customWidth="1"/>
    <col min="14340" max="14340" width="8.125" style="58" customWidth="1"/>
    <col min="14341" max="14341" width="9.625" style="58" customWidth="1"/>
    <col min="14342" max="14344" width="8.125" style="58" customWidth="1"/>
    <col min="14345" max="14585" width="9" style="58"/>
    <col min="14586" max="14586" width="4.125" style="58" customWidth="1"/>
    <col min="14587" max="14587" width="14.625" style="58" customWidth="1"/>
    <col min="14588" max="14588" width="9.25" style="58" customWidth="1"/>
    <col min="14589" max="14589" width="8.125" style="58" customWidth="1"/>
    <col min="14590" max="14590" width="7.75" style="58" customWidth="1"/>
    <col min="14591" max="14594" width="8.125" style="58" customWidth="1"/>
    <col min="14595" max="14595" width="7.5" style="58" customWidth="1"/>
    <col min="14596" max="14596" width="8.125" style="58" customWidth="1"/>
    <col min="14597" max="14597" width="9.625" style="58" customWidth="1"/>
    <col min="14598" max="14600" width="8.125" style="58" customWidth="1"/>
    <col min="14601" max="14841" width="9" style="58"/>
    <col min="14842" max="14842" width="4.125" style="58" customWidth="1"/>
    <col min="14843" max="14843" width="14.625" style="58" customWidth="1"/>
    <col min="14844" max="14844" width="9.25" style="58" customWidth="1"/>
    <col min="14845" max="14845" width="8.125" style="58" customWidth="1"/>
    <col min="14846" max="14846" width="7.75" style="58" customWidth="1"/>
    <col min="14847" max="14850" width="8.125" style="58" customWidth="1"/>
    <col min="14851" max="14851" width="7.5" style="58" customWidth="1"/>
    <col min="14852" max="14852" width="8.125" style="58" customWidth="1"/>
    <col min="14853" max="14853" width="9.625" style="58" customWidth="1"/>
    <col min="14854" max="14856" width="8.125" style="58" customWidth="1"/>
    <col min="14857" max="15097" width="9" style="58"/>
    <col min="15098" max="15098" width="4.125" style="58" customWidth="1"/>
    <col min="15099" max="15099" width="14.625" style="58" customWidth="1"/>
    <col min="15100" max="15100" width="9.25" style="58" customWidth="1"/>
    <col min="15101" max="15101" width="8.125" style="58" customWidth="1"/>
    <col min="15102" max="15102" width="7.75" style="58" customWidth="1"/>
    <col min="15103" max="15106" width="8.125" style="58" customWidth="1"/>
    <col min="15107" max="15107" width="7.5" style="58" customWidth="1"/>
    <col min="15108" max="15108" width="8.125" style="58" customWidth="1"/>
    <col min="15109" max="15109" width="9.625" style="58" customWidth="1"/>
    <col min="15110" max="15112" width="8.125" style="58" customWidth="1"/>
    <col min="15113" max="15353" width="9" style="58"/>
    <col min="15354" max="15354" width="4.125" style="58" customWidth="1"/>
    <col min="15355" max="15355" width="14.625" style="58" customWidth="1"/>
    <col min="15356" max="15356" width="9.25" style="58" customWidth="1"/>
    <col min="15357" max="15357" width="8.125" style="58" customWidth="1"/>
    <col min="15358" max="15358" width="7.75" style="58" customWidth="1"/>
    <col min="15359" max="15362" width="8.125" style="58" customWidth="1"/>
    <col min="15363" max="15363" width="7.5" style="58" customWidth="1"/>
    <col min="15364" max="15364" width="8.125" style="58" customWidth="1"/>
    <col min="15365" max="15365" width="9.625" style="58" customWidth="1"/>
    <col min="15366" max="15368" width="8.125" style="58" customWidth="1"/>
    <col min="15369" max="15609" width="9" style="58"/>
    <col min="15610" max="15610" width="4.125" style="58" customWidth="1"/>
    <col min="15611" max="15611" width="14.625" style="58" customWidth="1"/>
    <col min="15612" max="15612" width="9.25" style="58" customWidth="1"/>
    <col min="15613" max="15613" width="8.125" style="58" customWidth="1"/>
    <col min="15614" max="15614" width="7.75" style="58" customWidth="1"/>
    <col min="15615" max="15618" width="8.125" style="58" customWidth="1"/>
    <col min="15619" max="15619" width="7.5" style="58" customWidth="1"/>
    <col min="15620" max="15620" width="8.125" style="58" customWidth="1"/>
    <col min="15621" max="15621" width="9.625" style="58" customWidth="1"/>
    <col min="15622" max="15624" width="8.125" style="58" customWidth="1"/>
    <col min="15625" max="15865" width="9" style="58"/>
    <col min="15866" max="15866" width="4.125" style="58" customWidth="1"/>
    <col min="15867" max="15867" width="14.625" style="58" customWidth="1"/>
    <col min="15868" max="15868" width="9.25" style="58" customWidth="1"/>
    <col min="15869" max="15869" width="8.125" style="58" customWidth="1"/>
    <col min="15870" max="15870" width="7.75" style="58" customWidth="1"/>
    <col min="15871" max="15874" width="8.125" style="58" customWidth="1"/>
    <col min="15875" max="15875" width="7.5" style="58" customWidth="1"/>
    <col min="15876" max="15876" width="8.125" style="58" customWidth="1"/>
    <col min="15877" max="15877" width="9.625" style="58" customWidth="1"/>
    <col min="15878" max="15880" width="8.125" style="58" customWidth="1"/>
    <col min="15881" max="16121" width="9" style="58"/>
    <col min="16122" max="16122" width="4.125" style="58" customWidth="1"/>
    <col min="16123" max="16123" width="14.625" style="58" customWidth="1"/>
    <col min="16124" max="16124" width="9.25" style="58" customWidth="1"/>
    <col min="16125" max="16125" width="8.125" style="58" customWidth="1"/>
    <col min="16126" max="16126" width="7.75" style="58" customWidth="1"/>
    <col min="16127" max="16130" width="8.125" style="58" customWidth="1"/>
    <col min="16131" max="16131" width="7.5" style="58" customWidth="1"/>
    <col min="16132" max="16132" width="8.125" style="58" customWidth="1"/>
    <col min="16133" max="16133" width="9.625" style="58" customWidth="1"/>
    <col min="16134" max="16136" width="8.125" style="58" customWidth="1"/>
    <col min="16137" max="16384" width="9" style="58"/>
  </cols>
  <sheetData>
    <row r="1" spans="1:44" ht="21" customHeight="1">
      <c r="A1" s="161" t="s">
        <v>155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44" ht="27.75" customHeight="1">
      <c r="A2" s="162" t="s">
        <v>156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44" ht="22.5" customHeight="1">
      <c r="A3" s="163" t="s">
        <v>157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44" ht="12.7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</row>
    <row r="5" spans="1:44" ht="15.75" customHeight="1">
      <c r="M5" s="164" t="s">
        <v>2</v>
      </c>
      <c r="N5" s="164"/>
      <c r="O5" s="164"/>
      <c r="Q5" s="159" t="s">
        <v>158</v>
      </c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 t="s">
        <v>159</v>
      </c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</row>
    <row r="6" spans="1:44" ht="47.25">
      <c r="A6" s="60" t="s">
        <v>0</v>
      </c>
      <c r="B6" s="60" t="s">
        <v>127</v>
      </c>
      <c r="C6" s="60" t="s">
        <v>36</v>
      </c>
      <c r="D6" s="60" t="s">
        <v>160</v>
      </c>
      <c r="E6" s="60" t="s">
        <v>161</v>
      </c>
      <c r="F6" s="60" t="s">
        <v>162</v>
      </c>
      <c r="G6" s="60" t="s">
        <v>163</v>
      </c>
      <c r="H6" s="60" t="s">
        <v>164</v>
      </c>
      <c r="I6" s="60" t="s">
        <v>165</v>
      </c>
      <c r="J6" s="60" t="s">
        <v>166</v>
      </c>
      <c r="K6" s="60" t="s">
        <v>32</v>
      </c>
      <c r="L6" s="60" t="s">
        <v>167</v>
      </c>
      <c r="M6" s="60" t="s">
        <v>33</v>
      </c>
      <c r="N6" s="60" t="s">
        <v>34</v>
      </c>
      <c r="O6" s="60" t="s">
        <v>168</v>
      </c>
      <c r="Q6" s="60" t="s">
        <v>36</v>
      </c>
      <c r="R6" s="60" t="s">
        <v>160</v>
      </c>
      <c r="S6" s="60" t="s">
        <v>161</v>
      </c>
      <c r="T6" s="60" t="s">
        <v>162</v>
      </c>
      <c r="U6" s="60" t="s">
        <v>163</v>
      </c>
      <c r="V6" s="60" t="s">
        <v>164</v>
      </c>
      <c r="W6" s="60" t="s">
        <v>165</v>
      </c>
      <c r="X6" s="60" t="s">
        <v>166</v>
      </c>
      <c r="Y6" s="60" t="s">
        <v>32</v>
      </c>
      <c r="Z6" s="60" t="s">
        <v>167</v>
      </c>
      <c r="AA6" s="60" t="s">
        <v>33</v>
      </c>
      <c r="AB6" s="60" t="s">
        <v>34</v>
      </c>
      <c r="AC6" s="60" t="s">
        <v>168</v>
      </c>
      <c r="AD6" s="61" t="s">
        <v>36</v>
      </c>
      <c r="AE6" s="60" t="s">
        <v>160</v>
      </c>
      <c r="AF6" s="60" t="s">
        <v>161</v>
      </c>
      <c r="AG6" s="60" t="s">
        <v>162</v>
      </c>
      <c r="AH6" s="60" t="s">
        <v>163</v>
      </c>
      <c r="AI6" s="60" t="s">
        <v>164</v>
      </c>
      <c r="AJ6" s="60" t="s">
        <v>165</v>
      </c>
      <c r="AK6" s="60" t="s">
        <v>166</v>
      </c>
      <c r="AL6" s="60" t="s">
        <v>32</v>
      </c>
      <c r="AM6" s="60" t="s">
        <v>167</v>
      </c>
      <c r="AN6" s="60" t="s">
        <v>33</v>
      </c>
      <c r="AO6" s="60" t="s">
        <v>34</v>
      </c>
      <c r="AP6" s="60" t="s">
        <v>168</v>
      </c>
      <c r="AQ6" s="62" t="s">
        <v>169</v>
      </c>
      <c r="AR6" s="63"/>
    </row>
    <row r="7" spans="1:44" s="69" customFormat="1" ht="22.5" customHeight="1">
      <c r="A7" s="64">
        <v>1</v>
      </c>
      <c r="B7" s="65" t="s">
        <v>170</v>
      </c>
      <c r="C7" s="66">
        <f>SUM(D7:O7)</f>
        <v>179000</v>
      </c>
      <c r="D7" s="67">
        <v>0</v>
      </c>
      <c r="E7" s="67"/>
      <c r="F7" s="67">
        <v>12480</v>
      </c>
      <c r="G7" s="67">
        <v>4000</v>
      </c>
      <c r="H7" s="67">
        <v>19000</v>
      </c>
      <c r="I7" s="67">
        <v>2700</v>
      </c>
      <c r="J7" s="67">
        <v>120</v>
      </c>
      <c r="K7" s="67">
        <v>2000</v>
      </c>
      <c r="L7" s="67">
        <v>3000</v>
      </c>
      <c r="M7" s="68">
        <f>120000+10000</f>
        <v>130000</v>
      </c>
      <c r="N7" s="67">
        <v>1000</v>
      </c>
      <c r="O7" s="67">
        <v>4700</v>
      </c>
      <c r="Q7" s="66">
        <f>SUM(R7:AC7)</f>
        <v>131000</v>
      </c>
      <c r="R7" s="67">
        <v>500</v>
      </c>
      <c r="S7" s="67"/>
      <c r="T7" s="67">
        <v>18000</v>
      </c>
      <c r="U7" s="67">
        <v>3891</v>
      </c>
      <c r="V7" s="67">
        <v>12700</v>
      </c>
      <c r="W7" s="67">
        <v>3000</v>
      </c>
      <c r="X7" s="67">
        <v>109</v>
      </c>
      <c r="Y7" s="67">
        <v>3000</v>
      </c>
      <c r="Z7" s="67">
        <v>4300</v>
      </c>
      <c r="AA7" s="67">
        <v>79000</v>
      </c>
      <c r="AB7" s="67">
        <v>2500</v>
      </c>
      <c r="AC7" s="67">
        <v>4000</v>
      </c>
      <c r="AD7" s="70">
        <f>SUM(AE7:AP7)</f>
        <v>48000</v>
      </c>
      <c r="AE7" s="67">
        <f>D7-R7</f>
        <v>-500</v>
      </c>
      <c r="AF7" s="67">
        <f t="shared" ref="AF7:AP19" si="0">E7-S7</f>
        <v>0</v>
      </c>
      <c r="AG7" s="67">
        <f t="shared" si="0"/>
        <v>-5520</v>
      </c>
      <c r="AH7" s="67">
        <f t="shared" si="0"/>
        <v>109</v>
      </c>
      <c r="AI7" s="67">
        <f t="shared" si="0"/>
        <v>6300</v>
      </c>
      <c r="AJ7" s="67">
        <f t="shared" si="0"/>
        <v>-300</v>
      </c>
      <c r="AK7" s="67">
        <f t="shared" si="0"/>
        <v>11</v>
      </c>
      <c r="AL7" s="67">
        <f t="shared" si="0"/>
        <v>-1000</v>
      </c>
      <c r="AM7" s="67">
        <f t="shared" si="0"/>
        <v>-1300</v>
      </c>
      <c r="AN7" s="67">
        <f t="shared" si="0"/>
        <v>51000</v>
      </c>
      <c r="AO7" s="67">
        <f t="shared" si="0"/>
        <v>-1500</v>
      </c>
      <c r="AP7" s="67">
        <f t="shared" si="0"/>
        <v>700</v>
      </c>
      <c r="AQ7" s="71">
        <f>+'PC Du toan 2020 '!G22</f>
        <v>179000</v>
      </c>
      <c r="AR7" s="71">
        <f>+AQ7-C7</f>
        <v>0</v>
      </c>
    </row>
    <row r="8" spans="1:44" s="69" customFormat="1" ht="22.5" customHeight="1">
      <c r="A8" s="72">
        <f t="shared" ref="A8:A19" si="1">+A7+1</f>
        <v>2</v>
      </c>
      <c r="B8" s="73" t="s">
        <v>171</v>
      </c>
      <c r="C8" s="74">
        <f>SUM(D8:O8)</f>
        <v>239600</v>
      </c>
      <c r="D8" s="68">
        <v>3000</v>
      </c>
      <c r="E8" s="68">
        <v>14000</v>
      </c>
      <c r="F8" s="68">
        <v>72000</v>
      </c>
      <c r="G8" s="68">
        <v>5500</v>
      </c>
      <c r="H8" s="68">
        <v>22000</v>
      </c>
      <c r="I8" s="68">
        <v>5500</v>
      </c>
      <c r="J8" s="68">
        <v>1000</v>
      </c>
      <c r="K8" s="68">
        <v>11000</v>
      </c>
      <c r="L8" s="68">
        <v>23600</v>
      </c>
      <c r="M8" s="68">
        <v>75000</v>
      </c>
      <c r="N8" s="68">
        <v>2000</v>
      </c>
      <c r="O8" s="68">
        <v>5000</v>
      </c>
      <c r="Q8" s="74">
        <f>SUM(R8:AC8)</f>
        <v>380000</v>
      </c>
      <c r="R8" s="68">
        <v>13500</v>
      </c>
      <c r="S8" s="68">
        <v>30000</v>
      </c>
      <c r="T8" s="68">
        <v>105000</v>
      </c>
      <c r="U8" s="68">
        <v>9000</v>
      </c>
      <c r="V8" s="68">
        <v>18500</v>
      </c>
      <c r="W8" s="68">
        <v>6000</v>
      </c>
      <c r="X8" s="68">
        <v>1000</v>
      </c>
      <c r="Y8" s="68">
        <v>48000</v>
      </c>
      <c r="Z8" s="68">
        <v>32000</v>
      </c>
      <c r="AA8" s="68">
        <v>110000</v>
      </c>
      <c r="AB8" s="68">
        <v>3000</v>
      </c>
      <c r="AC8" s="68">
        <v>4000</v>
      </c>
      <c r="AD8" s="75">
        <f>SUM(AE8:AP8)</f>
        <v>-140400</v>
      </c>
      <c r="AE8" s="67">
        <f t="shared" ref="AE8:AE19" si="2">D8-R8</f>
        <v>-10500</v>
      </c>
      <c r="AF8" s="67">
        <f t="shared" si="0"/>
        <v>-16000</v>
      </c>
      <c r="AG8" s="67">
        <f t="shared" si="0"/>
        <v>-33000</v>
      </c>
      <c r="AH8" s="67">
        <f t="shared" si="0"/>
        <v>-3500</v>
      </c>
      <c r="AI8" s="67">
        <f t="shared" si="0"/>
        <v>3500</v>
      </c>
      <c r="AJ8" s="67">
        <f t="shared" si="0"/>
        <v>-500</v>
      </c>
      <c r="AK8" s="67">
        <f t="shared" si="0"/>
        <v>0</v>
      </c>
      <c r="AL8" s="67">
        <f t="shared" si="0"/>
        <v>-37000</v>
      </c>
      <c r="AM8" s="67">
        <f t="shared" si="0"/>
        <v>-8400</v>
      </c>
      <c r="AN8" s="67">
        <f t="shared" si="0"/>
        <v>-35000</v>
      </c>
      <c r="AO8" s="67">
        <f t="shared" si="0"/>
        <v>-1000</v>
      </c>
      <c r="AP8" s="67">
        <f t="shared" si="0"/>
        <v>1000</v>
      </c>
      <c r="AQ8" s="71">
        <f>+'PC Du toan 2020 '!G113</f>
        <v>239600</v>
      </c>
      <c r="AR8" s="71">
        <f t="shared" ref="AR8:AR20" si="3">+AQ8-C8</f>
        <v>0</v>
      </c>
    </row>
    <row r="9" spans="1:44" s="69" customFormat="1" ht="22.5" customHeight="1">
      <c r="A9" s="72">
        <f t="shared" si="1"/>
        <v>3</v>
      </c>
      <c r="B9" s="73" t="s">
        <v>172</v>
      </c>
      <c r="C9" s="74">
        <f>SUM(D9:O9)</f>
        <v>242200</v>
      </c>
      <c r="D9" s="68">
        <v>210</v>
      </c>
      <c r="E9" s="68"/>
      <c r="F9" s="68">
        <v>23000</v>
      </c>
      <c r="G9" s="68">
        <v>7000</v>
      </c>
      <c r="H9" s="68">
        <v>34000</v>
      </c>
      <c r="I9" s="68">
        <v>3900</v>
      </c>
      <c r="J9" s="68">
        <v>400</v>
      </c>
      <c r="K9" s="68">
        <v>3500</v>
      </c>
      <c r="L9" s="68">
        <v>3100</v>
      </c>
      <c r="M9" s="68">
        <f>135000+20000</f>
        <v>155000</v>
      </c>
      <c r="N9" s="68">
        <v>5590</v>
      </c>
      <c r="O9" s="68">
        <v>6500</v>
      </c>
      <c r="Q9" s="74">
        <f>SUM(R9:AC9)</f>
        <v>165000</v>
      </c>
      <c r="R9" s="68">
        <v>1940</v>
      </c>
      <c r="S9" s="68"/>
      <c r="T9" s="68">
        <v>31000</v>
      </c>
      <c r="U9" s="68">
        <v>6200</v>
      </c>
      <c r="V9" s="68">
        <v>25000</v>
      </c>
      <c r="W9" s="68">
        <v>4000</v>
      </c>
      <c r="X9" s="68">
        <v>360</v>
      </c>
      <c r="Y9" s="68">
        <v>6000</v>
      </c>
      <c r="Z9" s="68">
        <v>2500</v>
      </c>
      <c r="AA9" s="68">
        <v>80000</v>
      </c>
      <c r="AB9" s="68">
        <v>4000</v>
      </c>
      <c r="AC9" s="68">
        <v>4000</v>
      </c>
      <c r="AD9" s="75">
        <f>SUM(AE9:AP9)</f>
        <v>77200</v>
      </c>
      <c r="AE9" s="67">
        <f t="shared" si="2"/>
        <v>-1730</v>
      </c>
      <c r="AF9" s="67">
        <f t="shared" si="0"/>
        <v>0</v>
      </c>
      <c r="AG9" s="67">
        <f t="shared" si="0"/>
        <v>-8000</v>
      </c>
      <c r="AH9" s="67">
        <f t="shared" si="0"/>
        <v>800</v>
      </c>
      <c r="AI9" s="67">
        <f t="shared" si="0"/>
        <v>9000</v>
      </c>
      <c r="AJ9" s="67">
        <f t="shared" si="0"/>
        <v>-100</v>
      </c>
      <c r="AK9" s="67">
        <f t="shared" si="0"/>
        <v>40</v>
      </c>
      <c r="AL9" s="67">
        <f t="shared" si="0"/>
        <v>-2500</v>
      </c>
      <c r="AM9" s="67">
        <f t="shared" si="0"/>
        <v>600</v>
      </c>
      <c r="AN9" s="67">
        <f t="shared" si="0"/>
        <v>75000</v>
      </c>
      <c r="AO9" s="67">
        <f t="shared" si="0"/>
        <v>1590</v>
      </c>
      <c r="AP9" s="67">
        <f t="shared" si="0"/>
        <v>2500</v>
      </c>
      <c r="AQ9" s="71">
        <f>+'PC Du toan 2020 '!G204</f>
        <v>242200</v>
      </c>
      <c r="AR9" s="71">
        <f t="shared" si="3"/>
        <v>0</v>
      </c>
    </row>
    <row r="10" spans="1:44" s="69" customFormat="1" ht="22.5" customHeight="1">
      <c r="A10" s="72">
        <f t="shared" si="1"/>
        <v>4</v>
      </c>
      <c r="B10" s="73" t="s">
        <v>173</v>
      </c>
      <c r="C10" s="74">
        <f>SUM(D10:O10)</f>
        <v>817000</v>
      </c>
      <c r="D10" s="68">
        <v>6900</v>
      </c>
      <c r="E10" s="68"/>
      <c r="F10" s="68">
        <v>102000</v>
      </c>
      <c r="G10" s="68">
        <v>35500</v>
      </c>
      <c r="H10" s="68">
        <v>122000</v>
      </c>
      <c r="I10" s="68">
        <v>7300</v>
      </c>
      <c r="J10" s="68">
        <v>6800</v>
      </c>
      <c r="K10" s="68">
        <v>23000</v>
      </c>
      <c r="L10" s="68"/>
      <c r="M10" s="68">
        <f>435000+70000</f>
        <v>505000</v>
      </c>
      <c r="N10" s="68">
        <v>1000</v>
      </c>
      <c r="O10" s="68">
        <v>7500</v>
      </c>
      <c r="Q10" s="74">
        <f>SUM(R10:AC10)</f>
        <v>807000</v>
      </c>
      <c r="R10" s="68">
        <v>17000</v>
      </c>
      <c r="S10" s="68"/>
      <c r="T10" s="68">
        <v>160500</v>
      </c>
      <c r="U10" s="68">
        <v>34409</v>
      </c>
      <c r="V10" s="68">
        <v>94800</v>
      </c>
      <c r="W10" s="68">
        <v>7000</v>
      </c>
      <c r="X10" s="68">
        <v>6020</v>
      </c>
      <c r="Y10" s="68">
        <v>25380</v>
      </c>
      <c r="Z10" s="68"/>
      <c r="AA10" s="68">
        <v>452000</v>
      </c>
      <c r="AB10" s="68">
        <v>3391</v>
      </c>
      <c r="AC10" s="68">
        <v>6500</v>
      </c>
      <c r="AD10" s="75">
        <f>SUM(AE10:AP10)</f>
        <v>10000</v>
      </c>
      <c r="AE10" s="67">
        <f t="shared" si="2"/>
        <v>-10100</v>
      </c>
      <c r="AF10" s="67">
        <f t="shared" si="0"/>
        <v>0</v>
      </c>
      <c r="AG10" s="67">
        <f t="shared" si="0"/>
        <v>-58500</v>
      </c>
      <c r="AH10" s="67">
        <f t="shared" si="0"/>
        <v>1091</v>
      </c>
      <c r="AI10" s="67">
        <f t="shared" si="0"/>
        <v>27200</v>
      </c>
      <c r="AJ10" s="67">
        <f t="shared" si="0"/>
        <v>300</v>
      </c>
      <c r="AK10" s="67">
        <f t="shared" si="0"/>
        <v>780</v>
      </c>
      <c r="AL10" s="67">
        <f t="shared" si="0"/>
        <v>-2380</v>
      </c>
      <c r="AM10" s="67">
        <f t="shared" si="0"/>
        <v>0</v>
      </c>
      <c r="AN10" s="67">
        <f t="shared" si="0"/>
        <v>53000</v>
      </c>
      <c r="AO10" s="67">
        <f t="shared" si="0"/>
        <v>-2391</v>
      </c>
      <c r="AP10" s="67">
        <f t="shared" si="0"/>
        <v>1000</v>
      </c>
      <c r="AQ10" s="71">
        <f>+'PC Du toan 2020 '!G295</f>
        <v>817000</v>
      </c>
      <c r="AR10" s="71">
        <f t="shared" si="3"/>
        <v>0</v>
      </c>
    </row>
    <row r="11" spans="1:44" s="69" customFormat="1" ht="22.5" customHeight="1">
      <c r="A11" s="72">
        <f t="shared" si="1"/>
        <v>5</v>
      </c>
      <c r="B11" s="73" t="s">
        <v>174</v>
      </c>
      <c r="C11" s="74">
        <f>SUM(D11:O11)</f>
        <v>371000</v>
      </c>
      <c r="D11" s="68">
        <v>800</v>
      </c>
      <c r="E11" s="68"/>
      <c r="F11" s="68">
        <v>24000</v>
      </c>
      <c r="G11" s="68">
        <v>7200</v>
      </c>
      <c r="H11" s="68">
        <v>32000</v>
      </c>
      <c r="I11" s="68">
        <v>3300</v>
      </c>
      <c r="J11" s="68">
        <v>600</v>
      </c>
      <c r="K11" s="68">
        <v>4000</v>
      </c>
      <c r="L11" s="68">
        <v>1100</v>
      </c>
      <c r="M11" s="68">
        <f>270000+20000</f>
        <v>290000</v>
      </c>
      <c r="N11" s="68">
        <v>1500</v>
      </c>
      <c r="O11" s="68">
        <v>6500</v>
      </c>
      <c r="Q11" s="74">
        <f>SUM(R11:AC11)</f>
        <v>205000</v>
      </c>
      <c r="R11" s="68">
        <v>6465</v>
      </c>
      <c r="S11" s="68"/>
      <c r="T11" s="68">
        <v>28500</v>
      </c>
      <c r="U11" s="68">
        <v>6000</v>
      </c>
      <c r="V11" s="68">
        <v>28000</v>
      </c>
      <c r="W11" s="68">
        <v>3500</v>
      </c>
      <c r="X11" s="68">
        <v>500</v>
      </c>
      <c r="Y11" s="68">
        <v>12000</v>
      </c>
      <c r="Z11" s="68">
        <v>35</v>
      </c>
      <c r="AA11" s="68">
        <v>110000</v>
      </c>
      <c r="AB11" s="68">
        <v>5000</v>
      </c>
      <c r="AC11" s="68">
        <v>5000</v>
      </c>
      <c r="AD11" s="75">
        <f>SUM(AE11:AP11)</f>
        <v>166000</v>
      </c>
      <c r="AE11" s="67">
        <f t="shared" si="2"/>
        <v>-5665</v>
      </c>
      <c r="AF11" s="67">
        <f t="shared" si="0"/>
        <v>0</v>
      </c>
      <c r="AG11" s="67">
        <f t="shared" si="0"/>
        <v>-4500</v>
      </c>
      <c r="AH11" s="67">
        <f t="shared" si="0"/>
        <v>1200</v>
      </c>
      <c r="AI11" s="67">
        <f t="shared" si="0"/>
        <v>4000</v>
      </c>
      <c r="AJ11" s="67">
        <f t="shared" si="0"/>
        <v>-200</v>
      </c>
      <c r="AK11" s="67">
        <f t="shared" si="0"/>
        <v>100</v>
      </c>
      <c r="AL11" s="67">
        <f t="shared" si="0"/>
        <v>-8000</v>
      </c>
      <c r="AM11" s="67">
        <f t="shared" si="0"/>
        <v>1065</v>
      </c>
      <c r="AN11" s="67">
        <f t="shared" si="0"/>
        <v>180000</v>
      </c>
      <c r="AO11" s="67">
        <f t="shared" si="0"/>
        <v>-3500</v>
      </c>
      <c r="AP11" s="67">
        <f t="shared" si="0"/>
        <v>1500</v>
      </c>
      <c r="AQ11" s="71">
        <f>+'PC Du toan 2020 '!G389</f>
        <v>371000</v>
      </c>
      <c r="AR11" s="71">
        <f t="shared" si="3"/>
        <v>0</v>
      </c>
    </row>
    <row r="12" spans="1:44" s="69" customFormat="1" ht="22.5" customHeight="1">
      <c r="A12" s="72">
        <f t="shared" si="1"/>
        <v>6</v>
      </c>
      <c r="B12" s="73" t="s">
        <v>175</v>
      </c>
      <c r="C12" s="74">
        <f t="shared" ref="C12:C19" si="4">SUM(D12:O12)</f>
        <v>161000</v>
      </c>
      <c r="D12" s="68">
        <v>130</v>
      </c>
      <c r="E12" s="68"/>
      <c r="F12" s="68">
        <v>14000</v>
      </c>
      <c r="G12" s="68">
        <v>3000</v>
      </c>
      <c r="H12" s="68">
        <v>21200</v>
      </c>
      <c r="I12" s="68">
        <v>4700</v>
      </c>
      <c r="J12" s="68">
        <v>200</v>
      </c>
      <c r="K12" s="68">
        <v>1400</v>
      </c>
      <c r="L12" s="68">
        <v>1000</v>
      </c>
      <c r="M12" s="68">
        <f>100000+10000</f>
        <v>110000</v>
      </c>
      <c r="N12" s="68">
        <v>870</v>
      </c>
      <c r="O12" s="68">
        <v>4500</v>
      </c>
      <c r="Q12" s="74">
        <f t="shared" ref="Q12:Q14" si="5">SUM(R12:AC12)</f>
        <v>118000</v>
      </c>
      <c r="R12" s="68">
        <v>1200</v>
      </c>
      <c r="S12" s="68"/>
      <c r="T12" s="68">
        <v>19800</v>
      </c>
      <c r="U12" s="68">
        <v>3800</v>
      </c>
      <c r="V12" s="68">
        <v>12000</v>
      </c>
      <c r="W12" s="68">
        <v>6000</v>
      </c>
      <c r="X12" s="68">
        <v>200</v>
      </c>
      <c r="Y12" s="68">
        <v>3000</v>
      </c>
      <c r="Z12" s="68">
        <v>2000</v>
      </c>
      <c r="AA12" s="68">
        <v>65000</v>
      </c>
      <c r="AB12" s="68">
        <v>2000</v>
      </c>
      <c r="AC12" s="68">
        <v>3000</v>
      </c>
      <c r="AD12" s="75">
        <f t="shared" ref="AD12:AD14" si="6">SUM(AE12:AP12)</f>
        <v>43000</v>
      </c>
      <c r="AE12" s="67">
        <f t="shared" si="2"/>
        <v>-1070</v>
      </c>
      <c r="AF12" s="67">
        <f t="shared" si="0"/>
        <v>0</v>
      </c>
      <c r="AG12" s="67">
        <f t="shared" si="0"/>
        <v>-5800</v>
      </c>
      <c r="AH12" s="67">
        <f t="shared" si="0"/>
        <v>-800</v>
      </c>
      <c r="AI12" s="67">
        <f t="shared" si="0"/>
        <v>9200</v>
      </c>
      <c r="AJ12" s="67">
        <f t="shared" si="0"/>
        <v>-1300</v>
      </c>
      <c r="AK12" s="67">
        <f t="shared" si="0"/>
        <v>0</v>
      </c>
      <c r="AL12" s="67">
        <f t="shared" si="0"/>
        <v>-1600</v>
      </c>
      <c r="AM12" s="67">
        <f t="shared" si="0"/>
        <v>-1000</v>
      </c>
      <c r="AN12" s="67">
        <f t="shared" si="0"/>
        <v>45000</v>
      </c>
      <c r="AO12" s="67">
        <f t="shared" si="0"/>
        <v>-1130</v>
      </c>
      <c r="AP12" s="67">
        <f t="shared" si="0"/>
        <v>1500</v>
      </c>
      <c r="AQ12" s="71">
        <f>+'PC Du toan 2020 '!G477</f>
        <v>161000</v>
      </c>
      <c r="AR12" s="71">
        <f t="shared" si="3"/>
        <v>0</v>
      </c>
    </row>
    <row r="13" spans="1:44" s="69" customFormat="1" ht="22.5" customHeight="1">
      <c r="A13" s="72">
        <f t="shared" si="1"/>
        <v>7</v>
      </c>
      <c r="B13" s="73" t="s">
        <v>176</v>
      </c>
      <c r="C13" s="74">
        <f t="shared" si="4"/>
        <v>169400</v>
      </c>
      <c r="D13" s="68">
        <v>100</v>
      </c>
      <c r="E13" s="68"/>
      <c r="F13" s="68">
        <v>18600</v>
      </c>
      <c r="G13" s="68">
        <v>4500</v>
      </c>
      <c r="H13" s="68">
        <v>21500</v>
      </c>
      <c r="I13" s="68">
        <v>2600</v>
      </c>
      <c r="J13" s="68">
        <v>210</v>
      </c>
      <c r="K13" s="68">
        <v>2290</v>
      </c>
      <c r="L13" s="68"/>
      <c r="M13" s="68">
        <f>100000+10000</f>
        <v>110000</v>
      </c>
      <c r="N13" s="68">
        <v>1500</v>
      </c>
      <c r="O13" s="68">
        <v>8100</v>
      </c>
      <c r="Q13" s="74">
        <f t="shared" si="5"/>
        <v>145000</v>
      </c>
      <c r="R13" s="68">
        <v>1350</v>
      </c>
      <c r="S13" s="68"/>
      <c r="T13" s="68">
        <v>19810</v>
      </c>
      <c r="U13" s="68">
        <v>5000</v>
      </c>
      <c r="V13" s="68">
        <v>13000</v>
      </c>
      <c r="W13" s="68">
        <v>4500</v>
      </c>
      <c r="X13" s="68">
        <v>150</v>
      </c>
      <c r="Y13" s="68">
        <v>3000</v>
      </c>
      <c r="Z13" s="68"/>
      <c r="AA13" s="68">
        <v>90000</v>
      </c>
      <c r="AB13" s="68">
        <v>4190</v>
      </c>
      <c r="AC13" s="68">
        <v>4000</v>
      </c>
      <c r="AD13" s="75">
        <f t="shared" si="6"/>
        <v>24400</v>
      </c>
      <c r="AE13" s="67">
        <f t="shared" si="2"/>
        <v>-1250</v>
      </c>
      <c r="AF13" s="67">
        <f t="shared" si="0"/>
        <v>0</v>
      </c>
      <c r="AG13" s="67">
        <f t="shared" si="0"/>
        <v>-1210</v>
      </c>
      <c r="AH13" s="67">
        <f t="shared" si="0"/>
        <v>-500</v>
      </c>
      <c r="AI13" s="67">
        <f t="shared" si="0"/>
        <v>8500</v>
      </c>
      <c r="AJ13" s="67">
        <f t="shared" si="0"/>
        <v>-1900</v>
      </c>
      <c r="AK13" s="67">
        <f t="shared" si="0"/>
        <v>60</v>
      </c>
      <c r="AL13" s="67">
        <f t="shared" si="0"/>
        <v>-710</v>
      </c>
      <c r="AM13" s="67">
        <f t="shared" si="0"/>
        <v>0</v>
      </c>
      <c r="AN13" s="67">
        <f t="shared" si="0"/>
        <v>20000</v>
      </c>
      <c r="AO13" s="67">
        <f t="shared" si="0"/>
        <v>-2690</v>
      </c>
      <c r="AP13" s="67">
        <f t="shared" si="0"/>
        <v>4100</v>
      </c>
      <c r="AQ13" s="71">
        <f>+'PC Du toan 2020 '!G561</f>
        <v>169400</v>
      </c>
      <c r="AR13" s="71">
        <f t="shared" si="3"/>
        <v>0</v>
      </c>
    </row>
    <row r="14" spans="1:44" s="69" customFormat="1" ht="22.5" customHeight="1">
      <c r="A14" s="72">
        <f t="shared" si="1"/>
        <v>8</v>
      </c>
      <c r="B14" s="73" t="s">
        <v>177</v>
      </c>
      <c r="C14" s="74">
        <f t="shared" si="4"/>
        <v>303000</v>
      </c>
      <c r="D14" s="68">
        <v>4244</v>
      </c>
      <c r="E14" s="68"/>
      <c r="F14" s="68">
        <v>21000</v>
      </c>
      <c r="G14" s="68">
        <v>5600</v>
      </c>
      <c r="H14" s="68">
        <v>25000</v>
      </c>
      <c r="I14" s="68">
        <v>3500</v>
      </c>
      <c r="J14" s="68">
        <v>750</v>
      </c>
      <c r="K14" s="68">
        <v>4406</v>
      </c>
      <c r="L14" s="68">
        <v>1000</v>
      </c>
      <c r="M14" s="68">
        <f>178000+50000</f>
        <v>228000</v>
      </c>
      <c r="N14" s="68">
        <v>3000</v>
      </c>
      <c r="O14" s="68">
        <v>6500</v>
      </c>
      <c r="Q14" s="74">
        <f t="shared" si="5"/>
        <v>130000</v>
      </c>
      <c r="R14" s="68">
        <v>8000</v>
      </c>
      <c r="S14" s="68"/>
      <c r="T14" s="68">
        <v>26000</v>
      </c>
      <c r="U14" s="68">
        <v>4900</v>
      </c>
      <c r="V14" s="68">
        <v>17000</v>
      </c>
      <c r="W14" s="68">
        <v>3200</v>
      </c>
      <c r="X14" s="68">
        <v>530</v>
      </c>
      <c r="Y14" s="68">
        <v>3980</v>
      </c>
      <c r="Z14" s="68">
        <v>996</v>
      </c>
      <c r="AA14" s="68">
        <v>60000</v>
      </c>
      <c r="AB14" s="68">
        <v>2820</v>
      </c>
      <c r="AC14" s="68">
        <v>2574</v>
      </c>
      <c r="AD14" s="75">
        <f t="shared" si="6"/>
        <v>173000</v>
      </c>
      <c r="AE14" s="67">
        <f t="shared" si="2"/>
        <v>-3756</v>
      </c>
      <c r="AF14" s="67">
        <f t="shared" si="0"/>
        <v>0</v>
      </c>
      <c r="AG14" s="67">
        <f t="shared" si="0"/>
        <v>-5000</v>
      </c>
      <c r="AH14" s="67">
        <f t="shared" si="0"/>
        <v>700</v>
      </c>
      <c r="AI14" s="67">
        <f t="shared" si="0"/>
        <v>8000</v>
      </c>
      <c r="AJ14" s="67">
        <f t="shared" si="0"/>
        <v>300</v>
      </c>
      <c r="AK14" s="67">
        <f t="shared" si="0"/>
        <v>220</v>
      </c>
      <c r="AL14" s="67">
        <f t="shared" si="0"/>
        <v>426</v>
      </c>
      <c r="AM14" s="67">
        <f t="shared" si="0"/>
        <v>4</v>
      </c>
      <c r="AN14" s="67">
        <f t="shared" si="0"/>
        <v>168000</v>
      </c>
      <c r="AO14" s="67">
        <f t="shared" si="0"/>
        <v>180</v>
      </c>
      <c r="AP14" s="67">
        <f t="shared" si="0"/>
        <v>3926</v>
      </c>
      <c r="AQ14" s="71">
        <f>+'PC Du toan 2020 '!G645</f>
        <v>303000</v>
      </c>
      <c r="AR14" s="71">
        <f t="shared" si="3"/>
        <v>0</v>
      </c>
    </row>
    <row r="15" spans="1:44" s="69" customFormat="1" ht="22.5" customHeight="1">
      <c r="A15" s="72">
        <f t="shared" si="1"/>
        <v>9</v>
      </c>
      <c r="B15" s="73" t="s">
        <v>178</v>
      </c>
      <c r="C15" s="74">
        <f>SUM(D15:O15)</f>
        <v>100000</v>
      </c>
      <c r="D15" s="68">
        <v>250</v>
      </c>
      <c r="E15" s="68"/>
      <c r="F15" s="68">
        <v>14000</v>
      </c>
      <c r="G15" s="68">
        <v>3000</v>
      </c>
      <c r="H15" s="68">
        <v>23000</v>
      </c>
      <c r="I15" s="68">
        <v>3400</v>
      </c>
      <c r="J15" s="68">
        <v>50</v>
      </c>
      <c r="K15" s="68">
        <v>1300</v>
      </c>
      <c r="L15" s="68">
        <v>1000</v>
      </c>
      <c r="M15" s="68">
        <f>40000+10000</f>
        <v>50000</v>
      </c>
      <c r="N15" s="68">
        <v>1000</v>
      </c>
      <c r="O15" s="68">
        <v>3000</v>
      </c>
      <c r="Q15" s="74">
        <f>SUM(R15:AC15)</f>
        <v>80000</v>
      </c>
      <c r="R15" s="68">
        <v>1900</v>
      </c>
      <c r="S15" s="68"/>
      <c r="T15" s="68">
        <v>18469</v>
      </c>
      <c r="U15" s="68">
        <v>4000</v>
      </c>
      <c r="V15" s="68">
        <v>13000</v>
      </c>
      <c r="W15" s="68">
        <v>3000</v>
      </c>
      <c r="X15" s="68">
        <v>31</v>
      </c>
      <c r="Y15" s="68">
        <v>2000</v>
      </c>
      <c r="Z15" s="68">
        <v>2600</v>
      </c>
      <c r="AA15" s="68">
        <v>30000</v>
      </c>
      <c r="AB15" s="68">
        <v>2000</v>
      </c>
      <c r="AC15" s="68">
        <v>3000</v>
      </c>
      <c r="AD15" s="75">
        <f>SUM(AE15:AP15)</f>
        <v>20000</v>
      </c>
      <c r="AE15" s="67">
        <f t="shared" si="2"/>
        <v>-1650</v>
      </c>
      <c r="AF15" s="67">
        <f t="shared" si="0"/>
        <v>0</v>
      </c>
      <c r="AG15" s="67">
        <f t="shared" si="0"/>
        <v>-4469</v>
      </c>
      <c r="AH15" s="67">
        <f t="shared" si="0"/>
        <v>-1000</v>
      </c>
      <c r="AI15" s="67">
        <f t="shared" si="0"/>
        <v>10000</v>
      </c>
      <c r="AJ15" s="67">
        <f t="shared" si="0"/>
        <v>400</v>
      </c>
      <c r="AK15" s="67">
        <f t="shared" si="0"/>
        <v>19</v>
      </c>
      <c r="AL15" s="67">
        <f t="shared" si="0"/>
        <v>-700</v>
      </c>
      <c r="AM15" s="67">
        <f t="shared" si="0"/>
        <v>-1600</v>
      </c>
      <c r="AN15" s="67">
        <f t="shared" si="0"/>
        <v>20000</v>
      </c>
      <c r="AO15" s="67">
        <f t="shared" si="0"/>
        <v>-1000</v>
      </c>
      <c r="AP15" s="67">
        <f t="shared" si="0"/>
        <v>0</v>
      </c>
      <c r="AQ15" s="71">
        <f>+'PC Du toan 2020 '!G732</f>
        <v>100000</v>
      </c>
      <c r="AR15" s="71">
        <f t="shared" si="3"/>
        <v>0</v>
      </c>
    </row>
    <row r="16" spans="1:44" s="69" customFormat="1" ht="22.5" customHeight="1">
      <c r="A16" s="72">
        <f t="shared" si="1"/>
        <v>10</v>
      </c>
      <c r="B16" s="73" t="s">
        <v>179</v>
      </c>
      <c r="C16" s="74">
        <f t="shared" si="4"/>
        <v>62100</v>
      </c>
      <c r="D16" s="68">
        <v>610</v>
      </c>
      <c r="E16" s="68"/>
      <c r="F16" s="68">
        <v>12520</v>
      </c>
      <c r="G16" s="68">
        <v>2700</v>
      </c>
      <c r="H16" s="68">
        <v>16500</v>
      </c>
      <c r="I16" s="68">
        <v>2700</v>
      </c>
      <c r="J16" s="68">
        <v>30</v>
      </c>
      <c r="K16" s="68">
        <v>540</v>
      </c>
      <c r="L16" s="68">
        <v>700</v>
      </c>
      <c r="M16" s="68">
        <v>20000</v>
      </c>
      <c r="N16" s="68">
        <v>800</v>
      </c>
      <c r="O16" s="68">
        <v>5000</v>
      </c>
      <c r="Q16" s="74">
        <f t="shared" ref="Q16:Q19" si="7">SUM(R16:AC16)</f>
        <v>67000</v>
      </c>
      <c r="R16" s="68">
        <v>2000</v>
      </c>
      <c r="S16" s="68"/>
      <c r="T16" s="68">
        <v>17900</v>
      </c>
      <c r="U16" s="68">
        <v>3300</v>
      </c>
      <c r="V16" s="68">
        <v>10200</v>
      </c>
      <c r="W16" s="68">
        <v>3800</v>
      </c>
      <c r="X16" s="68">
        <v>60</v>
      </c>
      <c r="Y16" s="68">
        <v>940</v>
      </c>
      <c r="Z16" s="68"/>
      <c r="AA16" s="68">
        <v>21000</v>
      </c>
      <c r="AB16" s="68">
        <v>3800</v>
      </c>
      <c r="AC16" s="68">
        <v>4000</v>
      </c>
      <c r="AD16" s="75">
        <f t="shared" ref="AD16:AD19" si="8">SUM(AE16:AP16)</f>
        <v>-4900</v>
      </c>
      <c r="AE16" s="67">
        <f t="shared" si="2"/>
        <v>-1390</v>
      </c>
      <c r="AF16" s="67">
        <f t="shared" si="0"/>
        <v>0</v>
      </c>
      <c r="AG16" s="67">
        <f t="shared" si="0"/>
        <v>-5380</v>
      </c>
      <c r="AH16" s="67">
        <f t="shared" si="0"/>
        <v>-600</v>
      </c>
      <c r="AI16" s="67">
        <f t="shared" si="0"/>
        <v>6300</v>
      </c>
      <c r="AJ16" s="67">
        <f t="shared" si="0"/>
        <v>-1100</v>
      </c>
      <c r="AK16" s="67">
        <f t="shared" si="0"/>
        <v>-30</v>
      </c>
      <c r="AL16" s="67">
        <f t="shared" si="0"/>
        <v>-400</v>
      </c>
      <c r="AM16" s="67">
        <f t="shared" si="0"/>
        <v>700</v>
      </c>
      <c r="AN16" s="67">
        <f t="shared" si="0"/>
        <v>-1000</v>
      </c>
      <c r="AO16" s="67">
        <f t="shared" si="0"/>
        <v>-3000</v>
      </c>
      <c r="AP16" s="67">
        <f t="shared" si="0"/>
        <v>1000</v>
      </c>
      <c r="AQ16" s="71">
        <f>+'PC Du toan 2020 '!G820</f>
        <v>62100</v>
      </c>
      <c r="AR16" s="71">
        <f t="shared" si="3"/>
        <v>0</v>
      </c>
    </row>
    <row r="17" spans="1:44" s="69" customFormat="1" ht="22.5" customHeight="1">
      <c r="A17" s="72">
        <f t="shared" si="1"/>
        <v>11</v>
      </c>
      <c r="B17" s="73" t="s">
        <v>180</v>
      </c>
      <c r="C17" s="74">
        <f t="shared" si="4"/>
        <v>74400</v>
      </c>
      <c r="D17" s="68">
        <v>100</v>
      </c>
      <c r="E17" s="68"/>
      <c r="F17" s="68">
        <v>14900</v>
      </c>
      <c r="G17" s="68">
        <v>4000</v>
      </c>
      <c r="H17" s="68">
        <v>21500</v>
      </c>
      <c r="I17" s="68">
        <v>2100</v>
      </c>
      <c r="J17" s="68">
        <v>950</v>
      </c>
      <c r="K17" s="68">
        <v>5900</v>
      </c>
      <c r="L17" s="68">
        <v>460</v>
      </c>
      <c r="M17" s="68">
        <v>20000</v>
      </c>
      <c r="N17" s="68">
        <v>490</v>
      </c>
      <c r="O17" s="68">
        <v>4000</v>
      </c>
      <c r="Q17" s="74">
        <f t="shared" si="7"/>
        <v>102000</v>
      </c>
      <c r="R17" s="68">
        <v>1000</v>
      </c>
      <c r="S17" s="68"/>
      <c r="T17" s="68">
        <v>32431</v>
      </c>
      <c r="U17" s="68">
        <v>5500</v>
      </c>
      <c r="V17" s="68">
        <v>14500</v>
      </c>
      <c r="W17" s="68">
        <v>3000</v>
      </c>
      <c r="X17" s="68">
        <v>870</v>
      </c>
      <c r="Y17" s="68">
        <v>5100</v>
      </c>
      <c r="Z17" s="68">
        <v>1100</v>
      </c>
      <c r="AA17" s="68">
        <v>30000</v>
      </c>
      <c r="AB17" s="68">
        <v>2999</v>
      </c>
      <c r="AC17" s="68">
        <v>5500</v>
      </c>
      <c r="AD17" s="75">
        <f t="shared" si="8"/>
        <v>-27600</v>
      </c>
      <c r="AE17" s="67">
        <f t="shared" si="2"/>
        <v>-900</v>
      </c>
      <c r="AF17" s="67">
        <f t="shared" si="0"/>
        <v>0</v>
      </c>
      <c r="AG17" s="67">
        <f t="shared" si="0"/>
        <v>-17531</v>
      </c>
      <c r="AH17" s="67">
        <f t="shared" si="0"/>
        <v>-1500</v>
      </c>
      <c r="AI17" s="67">
        <f t="shared" si="0"/>
        <v>7000</v>
      </c>
      <c r="AJ17" s="67">
        <f t="shared" si="0"/>
        <v>-900</v>
      </c>
      <c r="AK17" s="67">
        <f t="shared" si="0"/>
        <v>80</v>
      </c>
      <c r="AL17" s="67">
        <f t="shared" si="0"/>
        <v>800</v>
      </c>
      <c r="AM17" s="67">
        <f t="shared" si="0"/>
        <v>-640</v>
      </c>
      <c r="AN17" s="67">
        <f t="shared" si="0"/>
        <v>-10000</v>
      </c>
      <c r="AO17" s="67">
        <f t="shared" si="0"/>
        <v>-2509</v>
      </c>
      <c r="AP17" s="67">
        <f t="shared" si="0"/>
        <v>-1500</v>
      </c>
      <c r="AQ17" s="71">
        <f>+'PC Du toan 2020 '!G908</f>
        <v>74400</v>
      </c>
      <c r="AR17" s="71">
        <f t="shared" si="3"/>
        <v>0</v>
      </c>
    </row>
    <row r="18" spans="1:44" s="69" customFormat="1" ht="22.5" customHeight="1">
      <c r="A18" s="72">
        <f t="shared" si="1"/>
        <v>12</v>
      </c>
      <c r="B18" s="73" t="s">
        <v>181</v>
      </c>
      <c r="C18" s="74">
        <f t="shared" si="4"/>
        <v>25300</v>
      </c>
      <c r="D18" s="68">
        <v>176</v>
      </c>
      <c r="E18" s="68"/>
      <c r="F18" s="68">
        <v>8000</v>
      </c>
      <c r="G18" s="68">
        <v>700</v>
      </c>
      <c r="H18" s="68">
        <v>6300</v>
      </c>
      <c r="I18" s="68">
        <v>1000</v>
      </c>
      <c r="J18" s="68">
        <v>170</v>
      </c>
      <c r="K18" s="68">
        <v>164</v>
      </c>
      <c r="L18" s="68">
        <v>40</v>
      </c>
      <c r="M18" s="68">
        <v>7000</v>
      </c>
      <c r="N18" s="68">
        <v>250</v>
      </c>
      <c r="O18" s="68">
        <v>1500</v>
      </c>
      <c r="Q18" s="74">
        <f t="shared" si="7"/>
        <v>33000</v>
      </c>
      <c r="R18" s="68">
        <v>2941</v>
      </c>
      <c r="S18" s="68"/>
      <c r="T18" s="68">
        <v>14000</v>
      </c>
      <c r="U18" s="68">
        <v>1000</v>
      </c>
      <c r="V18" s="68">
        <v>3500</v>
      </c>
      <c r="W18" s="68">
        <v>2000</v>
      </c>
      <c r="X18" s="68">
        <v>150</v>
      </c>
      <c r="Y18" s="68">
        <v>600</v>
      </c>
      <c r="Z18" s="68">
        <v>209</v>
      </c>
      <c r="AA18" s="68">
        <v>5000</v>
      </c>
      <c r="AB18" s="68">
        <v>1600</v>
      </c>
      <c r="AC18" s="68">
        <v>2000</v>
      </c>
      <c r="AD18" s="75">
        <f t="shared" si="8"/>
        <v>-7700</v>
      </c>
      <c r="AE18" s="67">
        <f t="shared" si="2"/>
        <v>-2765</v>
      </c>
      <c r="AF18" s="67">
        <f t="shared" si="0"/>
        <v>0</v>
      </c>
      <c r="AG18" s="67">
        <f t="shared" si="0"/>
        <v>-6000</v>
      </c>
      <c r="AH18" s="67">
        <f t="shared" si="0"/>
        <v>-300</v>
      </c>
      <c r="AI18" s="67">
        <f t="shared" si="0"/>
        <v>2800</v>
      </c>
      <c r="AJ18" s="67">
        <f t="shared" si="0"/>
        <v>-1000</v>
      </c>
      <c r="AK18" s="67">
        <f t="shared" si="0"/>
        <v>20</v>
      </c>
      <c r="AL18" s="67">
        <f t="shared" si="0"/>
        <v>-436</v>
      </c>
      <c r="AM18" s="67">
        <f t="shared" si="0"/>
        <v>-169</v>
      </c>
      <c r="AN18" s="67">
        <f t="shared" si="0"/>
        <v>2000</v>
      </c>
      <c r="AO18" s="67">
        <f t="shared" si="0"/>
        <v>-1350</v>
      </c>
      <c r="AP18" s="67">
        <f t="shared" si="0"/>
        <v>-500</v>
      </c>
      <c r="AQ18" s="71">
        <f>+'PC Du toan 2020 '!G999</f>
        <v>25300</v>
      </c>
      <c r="AR18" s="71">
        <f t="shared" si="3"/>
        <v>0</v>
      </c>
    </row>
    <row r="19" spans="1:44" s="69" customFormat="1" ht="22.5" customHeight="1">
      <c r="A19" s="76">
        <f t="shared" si="1"/>
        <v>13</v>
      </c>
      <c r="B19" s="73" t="s">
        <v>182</v>
      </c>
      <c r="C19" s="77">
        <f t="shared" si="4"/>
        <v>192000</v>
      </c>
      <c r="D19" s="78">
        <v>1280</v>
      </c>
      <c r="E19" s="78"/>
      <c r="F19" s="78">
        <v>13000</v>
      </c>
      <c r="G19" s="78">
        <v>3900</v>
      </c>
      <c r="H19" s="78">
        <v>16000</v>
      </c>
      <c r="I19" s="78">
        <v>1600</v>
      </c>
      <c r="J19" s="78">
        <v>20</v>
      </c>
      <c r="K19" s="78">
        <v>500</v>
      </c>
      <c r="L19" s="78"/>
      <c r="M19" s="78">
        <v>150000</v>
      </c>
      <c r="N19" s="78">
        <v>1000</v>
      </c>
      <c r="O19" s="78">
        <v>4700</v>
      </c>
      <c r="Q19" s="77">
        <f t="shared" si="7"/>
        <v>110000</v>
      </c>
      <c r="R19" s="78">
        <v>3920</v>
      </c>
      <c r="S19" s="78"/>
      <c r="T19" s="78">
        <v>16000</v>
      </c>
      <c r="U19" s="78">
        <v>3000</v>
      </c>
      <c r="V19" s="78">
        <v>12800</v>
      </c>
      <c r="W19" s="78">
        <v>1700</v>
      </c>
      <c r="X19" s="78">
        <v>20</v>
      </c>
      <c r="Y19" s="78">
        <v>1000</v>
      </c>
      <c r="Z19" s="78">
        <v>60</v>
      </c>
      <c r="AA19" s="78">
        <v>68000</v>
      </c>
      <c r="AB19" s="78">
        <v>1700</v>
      </c>
      <c r="AC19" s="78">
        <v>1800</v>
      </c>
      <c r="AD19" s="79">
        <f t="shared" si="8"/>
        <v>82000</v>
      </c>
      <c r="AE19" s="67">
        <f t="shared" si="2"/>
        <v>-2640</v>
      </c>
      <c r="AF19" s="67">
        <f t="shared" si="0"/>
        <v>0</v>
      </c>
      <c r="AG19" s="67">
        <f t="shared" si="0"/>
        <v>-3000</v>
      </c>
      <c r="AH19" s="67">
        <f t="shared" si="0"/>
        <v>900</v>
      </c>
      <c r="AI19" s="67">
        <f t="shared" si="0"/>
        <v>3200</v>
      </c>
      <c r="AJ19" s="67">
        <f t="shared" si="0"/>
        <v>-100</v>
      </c>
      <c r="AK19" s="67">
        <f t="shared" si="0"/>
        <v>0</v>
      </c>
      <c r="AL19" s="67">
        <f t="shared" si="0"/>
        <v>-500</v>
      </c>
      <c r="AM19" s="67">
        <f t="shared" si="0"/>
        <v>-60</v>
      </c>
      <c r="AN19" s="67">
        <f t="shared" si="0"/>
        <v>82000</v>
      </c>
      <c r="AO19" s="67">
        <f t="shared" si="0"/>
        <v>-700</v>
      </c>
      <c r="AP19" s="67">
        <f t="shared" si="0"/>
        <v>2900</v>
      </c>
      <c r="AQ19" s="71">
        <f>+'PC Du toan 2020 '!G1083</f>
        <v>192000</v>
      </c>
      <c r="AR19" s="71">
        <f t="shared" si="3"/>
        <v>0</v>
      </c>
    </row>
    <row r="20" spans="1:44" s="81" customFormat="1" ht="22.5" customHeight="1">
      <c r="A20" s="160" t="s">
        <v>36</v>
      </c>
      <c r="B20" s="160"/>
      <c r="C20" s="80">
        <f>SUM(C7:C19)</f>
        <v>2936000</v>
      </c>
      <c r="D20" s="80">
        <f t="shared" ref="D20:O20" si="9">SUM(D7:D19)</f>
        <v>17800</v>
      </c>
      <c r="E20" s="80">
        <f t="shared" si="9"/>
        <v>14000</v>
      </c>
      <c r="F20" s="80">
        <f t="shared" si="9"/>
        <v>349500</v>
      </c>
      <c r="G20" s="80">
        <f t="shared" si="9"/>
        <v>86600</v>
      </c>
      <c r="H20" s="80">
        <f t="shared" si="9"/>
        <v>380000</v>
      </c>
      <c r="I20" s="80">
        <f>SUM(I7:I19)</f>
        <v>44300</v>
      </c>
      <c r="J20" s="80">
        <f t="shared" si="9"/>
        <v>11300</v>
      </c>
      <c r="K20" s="80">
        <f t="shared" si="9"/>
        <v>60000</v>
      </c>
      <c r="L20" s="80">
        <f t="shared" si="9"/>
        <v>35000</v>
      </c>
      <c r="M20" s="80">
        <f t="shared" si="9"/>
        <v>1850000</v>
      </c>
      <c r="N20" s="80">
        <f t="shared" si="9"/>
        <v>20000</v>
      </c>
      <c r="O20" s="80">
        <f t="shared" si="9"/>
        <v>67500</v>
      </c>
      <c r="Q20" s="80">
        <f>SUM(Q7:Q19)</f>
        <v>2473000</v>
      </c>
      <c r="R20" s="80">
        <f t="shared" ref="R20:V20" si="10">SUM(R7:R19)</f>
        <v>61716</v>
      </c>
      <c r="S20" s="80">
        <f t="shared" si="10"/>
        <v>30000</v>
      </c>
      <c r="T20" s="80">
        <f t="shared" si="10"/>
        <v>507410</v>
      </c>
      <c r="U20" s="80">
        <f t="shared" si="10"/>
        <v>90000</v>
      </c>
      <c r="V20" s="80">
        <f t="shared" si="10"/>
        <v>275000</v>
      </c>
      <c r="W20" s="80">
        <f>SUM(W7:W19)</f>
        <v>50700</v>
      </c>
      <c r="X20" s="80">
        <f t="shared" ref="X20:AC20" si="11">SUM(X7:X19)</f>
        <v>10000</v>
      </c>
      <c r="Y20" s="80">
        <f t="shared" si="11"/>
        <v>114000</v>
      </c>
      <c r="Z20" s="80">
        <f t="shared" si="11"/>
        <v>45800</v>
      </c>
      <c r="AA20" s="80">
        <f t="shared" si="11"/>
        <v>1200000</v>
      </c>
      <c r="AB20" s="80">
        <f t="shared" si="11"/>
        <v>39000</v>
      </c>
      <c r="AC20" s="80">
        <f t="shared" si="11"/>
        <v>49374</v>
      </c>
      <c r="AD20" s="82">
        <f>SUM(AD7:AD19)</f>
        <v>463000</v>
      </c>
      <c r="AE20" s="80">
        <f t="shared" ref="AE20:AI20" si="12">SUM(AE7:AE19)</f>
        <v>-43916</v>
      </c>
      <c r="AF20" s="80">
        <f t="shared" si="12"/>
        <v>-16000</v>
      </c>
      <c r="AG20" s="80">
        <f t="shared" si="12"/>
        <v>-157910</v>
      </c>
      <c r="AH20" s="80">
        <f t="shared" si="12"/>
        <v>-3400</v>
      </c>
      <c r="AI20" s="80">
        <f t="shared" si="12"/>
        <v>105000</v>
      </c>
      <c r="AJ20" s="80">
        <f>SUM(AJ7:AJ19)</f>
        <v>-6400</v>
      </c>
      <c r="AK20" s="80">
        <f t="shared" ref="AK20:AP20" si="13">SUM(AK7:AK19)</f>
        <v>1300</v>
      </c>
      <c r="AL20" s="80">
        <f t="shared" si="13"/>
        <v>-54000</v>
      </c>
      <c r="AM20" s="80">
        <f t="shared" si="13"/>
        <v>-10800</v>
      </c>
      <c r="AN20" s="80">
        <f t="shared" si="13"/>
        <v>650000</v>
      </c>
      <c r="AO20" s="80">
        <f t="shared" si="13"/>
        <v>-19000</v>
      </c>
      <c r="AP20" s="80">
        <f t="shared" si="13"/>
        <v>18126</v>
      </c>
      <c r="AQ20" s="83">
        <f>+'PC Du toan 2020 '!G9</f>
        <v>2936000</v>
      </c>
      <c r="AR20" s="71">
        <f t="shared" si="3"/>
        <v>0</v>
      </c>
    </row>
    <row r="21" spans="1:44" s="81" customFormat="1" ht="22.5" customHeight="1">
      <c r="A21" s="84"/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</row>
    <row r="22" spans="1:44" s="81" customFormat="1" ht="20.25" hidden="1" customHeight="1">
      <c r="A22" s="86"/>
      <c r="B22" s="86" t="s">
        <v>183</v>
      </c>
      <c r="C22" s="87">
        <f>+'PC Du toan 2020 '!G9</f>
        <v>2936000</v>
      </c>
      <c r="D22" s="87">
        <f>+'PC Du toan 2020 '!G10</f>
        <v>17800</v>
      </c>
      <c r="E22" s="87">
        <f>+'PC Du toan 2020 '!G11</f>
        <v>14000</v>
      </c>
      <c r="F22" s="87">
        <f>+'PC Du toan 2020 '!G12</f>
        <v>349500</v>
      </c>
      <c r="G22" s="87">
        <f>+'PC Du toan 2020 '!G13</f>
        <v>86600</v>
      </c>
      <c r="H22" s="87">
        <f>+'PC Du toan 2020 '!G14</f>
        <v>380000</v>
      </c>
      <c r="I22" s="87">
        <f>+'PC Du toan 2020 '!G15</f>
        <v>44300</v>
      </c>
      <c r="J22" s="87">
        <f>+'PC Du toan 2020 '!G16</f>
        <v>11300</v>
      </c>
      <c r="K22" s="87">
        <f>+'PC Du toan 2020 '!G17</f>
        <v>60000</v>
      </c>
      <c r="L22" s="87">
        <f>+'PC Du toan 2020 '!G18</f>
        <v>35000</v>
      </c>
      <c r="M22" s="87">
        <f>+'PC Du toan 2020 '!G19</f>
        <v>1850000</v>
      </c>
      <c r="N22" s="87">
        <f>+'PC Du toan 2020 '!G20</f>
        <v>20000</v>
      </c>
      <c r="O22" s="87">
        <f>+'PC Du toan 2020 '!G21</f>
        <v>67500</v>
      </c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</row>
    <row r="23" spans="1:44" ht="20.25" hidden="1" customHeight="1">
      <c r="A23" s="63"/>
      <c r="B23" s="63" t="s">
        <v>184</v>
      </c>
      <c r="C23" s="63">
        <f>+C22-C20</f>
        <v>0</v>
      </c>
      <c r="D23" s="63">
        <f t="shared" ref="D23:O23" si="14">+D22-D20</f>
        <v>0</v>
      </c>
      <c r="E23" s="63">
        <f t="shared" si="14"/>
        <v>0</v>
      </c>
      <c r="F23" s="63">
        <f t="shared" si="14"/>
        <v>0</v>
      </c>
      <c r="G23" s="63">
        <f t="shared" si="14"/>
        <v>0</v>
      </c>
      <c r="H23" s="63">
        <f t="shared" si="14"/>
        <v>0</v>
      </c>
      <c r="I23" s="63">
        <f t="shared" si="14"/>
        <v>0</v>
      </c>
      <c r="J23" s="63">
        <f t="shared" si="14"/>
        <v>0</v>
      </c>
      <c r="K23" s="63">
        <f t="shared" si="14"/>
        <v>0</v>
      </c>
      <c r="L23" s="63">
        <f t="shared" si="14"/>
        <v>0</v>
      </c>
      <c r="M23" s="63">
        <f t="shared" si="14"/>
        <v>0</v>
      </c>
      <c r="N23" s="63">
        <f t="shared" si="14"/>
        <v>0</v>
      </c>
      <c r="O23" s="63">
        <f t="shared" si="14"/>
        <v>0</v>
      </c>
    </row>
    <row r="24" spans="1:44" ht="20.25" customHeight="1"/>
    <row r="117" spans="7:34">
      <c r="G117" s="58">
        <v>1000</v>
      </c>
      <c r="U117" s="58">
        <v>1000</v>
      </c>
      <c r="AH117" s="58">
        <v>1000</v>
      </c>
    </row>
    <row r="1329" spans="7:34">
      <c r="G1329" s="58">
        <v>1500</v>
      </c>
      <c r="U1329" s="58">
        <v>1500</v>
      </c>
      <c r="AH1329" s="58">
        <v>1500</v>
      </c>
    </row>
  </sheetData>
  <mergeCells count="7">
    <mergeCell ref="Q5:AC5"/>
    <mergeCell ref="AD5:AP5"/>
    <mergeCell ref="A20:B20"/>
    <mergeCell ref="A1:O1"/>
    <mergeCell ref="A2:O2"/>
    <mergeCell ref="A3:O3"/>
    <mergeCell ref="M5:O5"/>
  </mergeCells>
  <pageMargins left="0.11811023622047245" right="0" top="0.74803149606299213" bottom="0.35433070866141736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46"/>
  <sheetViews>
    <sheetView topLeftCell="A19" workbookViewId="0">
      <selection activeCell="E37" sqref="E37"/>
    </sheetView>
  </sheetViews>
  <sheetFormatPr defaultRowHeight="15.75"/>
  <cols>
    <col min="1" max="1" width="5.375" style="34" customWidth="1"/>
    <col min="2" max="2" width="16.25" style="22" customWidth="1"/>
    <col min="3" max="3" width="9.75" style="22" customWidth="1"/>
    <col min="4" max="4" width="8.875" style="22" customWidth="1"/>
    <col min="5" max="7" width="9" style="22"/>
    <col min="8" max="8" width="23.25" style="22" customWidth="1"/>
    <col min="9" max="16384" width="9" style="22"/>
  </cols>
  <sheetData>
    <row r="1" spans="1:8">
      <c r="A1" s="205" t="s">
        <v>75</v>
      </c>
      <c r="B1" s="205"/>
      <c r="H1" s="55" t="s">
        <v>74</v>
      </c>
    </row>
    <row r="2" spans="1:8" ht="16.5" customHeight="1">
      <c r="A2" s="207" t="s">
        <v>118</v>
      </c>
      <c r="B2" s="207"/>
      <c r="C2" s="207"/>
      <c r="D2" s="207"/>
      <c r="E2" s="207"/>
      <c r="F2" s="207"/>
      <c r="G2" s="207"/>
      <c r="H2" s="207"/>
    </row>
    <row r="3" spans="1:8" ht="18.75" customHeight="1">
      <c r="A3" s="207"/>
      <c r="B3" s="207"/>
      <c r="C3" s="207"/>
      <c r="D3" s="207"/>
      <c r="E3" s="207"/>
      <c r="F3" s="207"/>
      <c r="G3" s="207"/>
      <c r="H3" s="207"/>
    </row>
    <row r="4" spans="1:8">
      <c r="H4" s="35" t="s">
        <v>76</v>
      </c>
    </row>
    <row r="5" spans="1:8" s="36" customFormat="1" ht="16.5" customHeight="1">
      <c r="A5" s="206" t="s">
        <v>77</v>
      </c>
      <c r="B5" s="206" t="s">
        <v>78</v>
      </c>
      <c r="C5" s="199" t="s">
        <v>79</v>
      </c>
      <c r="D5" s="199"/>
      <c r="E5" s="199" t="s">
        <v>80</v>
      </c>
      <c r="F5" s="199"/>
      <c r="G5" s="199"/>
      <c r="H5" s="200" t="s">
        <v>81</v>
      </c>
    </row>
    <row r="6" spans="1:8" ht="15.75" customHeight="1">
      <c r="A6" s="206"/>
      <c r="B6" s="206"/>
      <c r="C6" s="199"/>
      <c r="D6" s="199"/>
      <c r="E6" s="203" t="s">
        <v>82</v>
      </c>
      <c r="F6" s="37" t="s">
        <v>37</v>
      </c>
      <c r="G6" s="38"/>
      <c r="H6" s="201"/>
    </row>
    <row r="7" spans="1:8" s="36" customFormat="1" ht="48.75" customHeight="1">
      <c r="A7" s="206"/>
      <c r="B7" s="206"/>
      <c r="C7" s="39" t="s">
        <v>83</v>
      </c>
      <c r="D7" s="40" t="s">
        <v>84</v>
      </c>
      <c r="E7" s="204"/>
      <c r="F7" s="39" t="s">
        <v>85</v>
      </c>
      <c r="G7" s="39" t="s">
        <v>86</v>
      </c>
      <c r="H7" s="202"/>
    </row>
    <row r="8" spans="1:8" s="43" customFormat="1" ht="12.75">
      <c r="A8" s="41" t="s">
        <v>3</v>
      </c>
      <c r="B8" s="41" t="s">
        <v>7</v>
      </c>
      <c r="C8" s="41">
        <v>1</v>
      </c>
      <c r="D8" s="41">
        <v>2</v>
      </c>
      <c r="E8" s="41" t="s">
        <v>87</v>
      </c>
      <c r="F8" s="41">
        <v>4</v>
      </c>
      <c r="G8" s="41">
        <v>5</v>
      </c>
      <c r="H8" s="41">
        <v>6</v>
      </c>
    </row>
    <row r="9" spans="1:8" s="46" customFormat="1" ht="15.75" customHeight="1">
      <c r="A9" s="44">
        <v>1</v>
      </c>
      <c r="B9" s="45" t="s">
        <v>54</v>
      </c>
      <c r="C9" s="45"/>
      <c r="D9" s="45"/>
      <c r="E9" s="45"/>
      <c r="F9" s="45"/>
      <c r="G9" s="45"/>
      <c r="H9" s="45"/>
    </row>
    <row r="10" spans="1:8" s="49" customFormat="1" ht="15.75" customHeight="1">
      <c r="A10" s="47" t="s">
        <v>88</v>
      </c>
      <c r="B10" s="48" t="s">
        <v>89</v>
      </c>
      <c r="C10" s="48"/>
      <c r="D10" s="48"/>
      <c r="E10" s="48"/>
      <c r="F10" s="48"/>
      <c r="G10" s="48"/>
      <c r="H10" s="48"/>
    </row>
    <row r="11" spans="1:8" s="49" customFormat="1" ht="15.75" customHeight="1">
      <c r="A11" s="47"/>
      <c r="B11" s="48" t="s">
        <v>90</v>
      </c>
      <c r="C11" s="48"/>
      <c r="D11" s="48"/>
      <c r="E11" s="48"/>
      <c r="F11" s="48"/>
      <c r="G11" s="48"/>
      <c r="H11" s="48"/>
    </row>
    <row r="12" spans="1:8" s="49" customFormat="1" ht="15.75" customHeight="1">
      <c r="A12" s="47"/>
      <c r="B12" s="48" t="s">
        <v>91</v>
      </c>
      <c r="C12" s="48"/>
      <c r="D12" s="48"/>
      <c r="E12" s="48"/>
      <c r="F12" s="48"/>
      <c r="G12" s="48"/>
      <c r="H12" s="48"/>
    </row>
    <row r="13" spans="1:8" s="49" customFormat="1" ht="15.75" customHeight="1">
      <c r="A13" s="47"/>
      <c r="B13" s="48" t="s">
        <v>92</v>
      </c>
      <c r="C13" s="48"/>
      <c r="D13" s="48"/>
      <c r="E13" s="48"/>
      <c r="F13" s="48"/>
      <c r="G13" s="48"/>
      <c r="H13" s="48"/>
    </row>
    <row r="14" spans="1:8" s="49" customFormat="1" ht="15.75" customHeight="1">
      <c r="A14" s="47" t="s">
        <v>93</v>
      </c>
      <c r="B14" s="48" t="s">
        <v>94</v>
      </c>
      <c r="C14" s="48"/>
      <c r="D14" s="48"/>
      <c r="E14" s="48"/>
      <c r="F14" s="48"/>
      <c r="G14" s="48"/>
      <c r="H14" s="48"/>
    </row>
    <row r="15" spans="1:8" s="49" customFormat="1" ht="15.75" customHeight="1">
      <c r="A15" s="47"/>
      <c r="B15" s="48" t="s">
        <v>90</v>
      </c>
      <c r="C15" s="48"/>
      <c r="D15" s="48"/>
      <c r="E15" s="48"/>
      <c r="F15" s="48"/>
      <c r="G15" s="48"/>
      <c r="H15" s="48"/>
    </row>
    <row r="16" spans="1:8" s="49" customFormat="1" ht="15.75" customHeight="1">
      <c r="A16" s="47"/>
      <c r="B16" s="48" t="s">
        <v>91</v>
      </c>
      <c r="C16" s="48"/>
      <c r="D16" s="48"/>
      <c r="E16" s="48"/>
      <c r="F16" s="48"/>
      <c r="G16" s="48"/>
      <c r="H16" s="48"/>
    </row>
    <row r="17" spans="1:8" s="49" customFormat="1" ht="15.75" customHeight="1">
      <c r="A17" s="47"/>
      <c r="B17" s="48" t="s">
        <v>92</v>
      </c>
      <c r="C17" s="48"/>
      <c r="D17" s="48"/>
      <c r="E17" s="48"/>
      <c r="F17" s="48"/>
      <c r="G17" s="48"/>
      <c r="H17" s="48"/>
    </row>
    <row r="18" spans="1:8" s="49" customFormat="1" ht="15.75" customHeight="1">
      <c r="A18" s="47" t="s">
        <v>95</v>
      </c>
      <c r="B18" s="48" t="s">
        <v>96</v>
      </c>
      <c r="C18" s="48"/>
      <c r="D18" s="48"/>
      <c r="E18" s="48"/>
      <c r="F18" s="48"/>
      <c r="G18" s="48"/>
      <c r="H18" s="48"/>
    </row>
    <row r="19" spans="1:8" s="49" customFormat="1" ht="15.75" customHeight="1">
      <c r="A19" s="47" t="s">
        <v>97</v>
      </c>
      <c r="B19" s="48" t="s">
        <v>98</v>
      </c>
      <c r="C19" s="48"/>
      <c r="D19" s="48"/>
      <c r="E19" s="48"/>
      <c r="F19" s="48"/>
      <c r="G19" s="48"/>
      <c r="H19" s="48"/>
    </row>
    <row r="20" spans="1:8" s="49" customFormat="1" ht="15.75" customHeight="1">
      <c r="A20" s="47"/>
      <c r="B20" s="48" t="s">
        <v>91</v>
      </c>
      <c r="C20" s="48"/>
      <c r="D20" s="48"/>
      <c r="E20" s="48"/>
      <c r="F20" s="48"/>
      <c r="G20" s="48"/>
      <c r="H20" s="48"/>
    </row>
    <row r="21" spans="1:8" s="49" customFormat="1" ht="15.75" customHeight="1">
      <c r="A21" s="47"/>
      <c r="B21" s="48" t="s">
        <v>92</v>
      </c>
      <c r="C21" s="48"/>
      <c r="D21" s="48"/>
      <c r="E21" s="48"/>
      <c r="F21" s="48"/>
      <c r="G21" s="48"/>
      <c r="H21" s="48"/>
    </row>
    <row r="22" spans="1:8" s="49" customFormat="1" ht="15.75" customHeight="1">
      <c r="A22" s="47"/>
      <c r="B22" s="48" t="s">
        <v>119</v>
      </c>
      <c r="C22" s="48"/>
      <c r="D22" s="48"/>
      <c r="E22" s="48"/>
      <c r="F22" s="48"/>
      <c r="G22" s="48"/>
      <c r="H22" s="48"/>
    </row>
    <row r="23" spans="1:8" s="49" customFormat="1" ht="15.75" customHeight="1">
      <c r="A23" s="47" t="s">
        <v>99</v>
      </c>
      <c r="B23" s="48" t="s">
        <v>100</v>
      </c>
      <c r="C23" s="48"/>
      <c r="D23" s="48"/>
      <c r="E23" s="48"/>
      <c r="F23" s="48"/>
      <c r="G23" s="48"/>
      <c r="H23" s="48"/>
    </row>
    <row r="24" spans="1:8" s="49" customFormat="1" ht="15.75" customHeight="1">
      <c r="A24" s="47"/>
      <c r="B24" s="48" t="s">
        <v>91</v>
      </c>
      <c r="C24" s="48"/>
      <c r="D24" s="48"/>
      <c r="E24" s="48"/>
      <c r="F24" s="48"/>
      <c r="G24" s="48"/>
      <c r="H24" s="48"/>
    </row>
    <row r="25" spans="1:8" s="49" customFormat="1" ht="15.75" customHeight="1">
      <c r="A25" s="47"/>
      <c r="B25" s="48" t="s">
        <v>92</v>
      </c>
      <c r="C25" s="48"/>
      <c r="D25" s="48"/>
      <c r="E25" s="48"/>
      <c r="F25" s="48"/>
      <c r="G25" s="48"/>
      <c r="H25" s="48"/>
    </row>
    <row r="26" spans="1:8" s="49" customFormat="1" ht="15.75" customHeight="1">
      <c r="A26" s="47"/>
      <c r="B26" s="48" t="s">
        <v>119</v>
      </c>
      <c r="C26" s="48"/>
      <c r="D26" s="48"/>
      <c r="E26" s="48"/>
      <c r="F26" s="48"/>
      <c r="G26" s="48"/>
      <c r="H26" s="48"/>
    </row>
    <row r="27" spans="1:8" s="49" customFormat="1" ht="15.75" customHeight="1">
      <c r="A27" s="47" t="s">
        <v>101</v>
      </c>
      <c r="B27" s="48" t="s">
        <v>102</v>
      </c>
      <c r="C27" s="48"/>
      <c r="D27" s="48"/>
      <c r="E27" s="48"/>
      <c r="F27" s="48"/>
      <c r="G27" s="48"/>
      <c r="H27" s="48"/>
    </row>
    <row r="28" spans="1:8" s="49" customFormat="1" ht="15.75" customHeight="1">
      <c r="A28" s="47" t="s">
        <v>103</v>
      </c>
      <c r="B28" s="48" t="s">
        <v>104</v>
      </c>
      <c r="C28" s="48"/>
      <c r="D28" s="48"/>
      <c r="E28" s="48"/>
      <c r="F28" s="48"/>
      <c r="G28" s="48"/>
      <c r="H28" s="48"/>
    </row>
    <row r="29" spans="1:8" s="49" customFormat="1" ht="15.75" customHeight="1">
      <c r="A29" s="47"/>
      <c r="B29" s="48" t="s">
        <v>105</v>
      </c>
      <c r="C29" s="48"/>
      <c r="D29" s="48"/>
      <c r="E29" s="48"/>
      <c r="F29" s="48"/>
      <c r="G29" s="48"/>
      <c r="H29" s="48"/>
    </row>
    <row r="30" spans="1:8" s="49" customFormat="1" ht="15.75" customHeight="1">
      <c r="A30" s="47"/>
      <c r="B30" s="48" t="s">
        <v>106</v>
      </c>
      <c r="C30" s="48"/>
      <c r="D30" s="48"/>
      <c r="E30" s="48"/>
      <c r="F30" s="48"/>
      <c r="G30" s="48"/>
      <c r="H30" s="48"/>
    </row>
    <row r="31" spans="1:8" s="49" customFormat="1" ht="15.75" customHeight="1">
      <c r="A31" s="47" t="s">
        <v>107</v>
      </c>
      <c r="B31" s="48" t="s">
        <v>108</v>
      </c>
      <c r="C31" s="48"/>
      <c r="D31" s="48"/>
      <c r="E31" s="48"/>
      <c r="F31" s="48"/>
      <c r="G31" s="48"/>
      <c r="H31" s="48"/>
    </row>
    <row r="32" spans="1:8" s="49" customFormat="1" ht="15.75" customHeight="1">
      <c r="A32" s="47"/>
      <c r="B32" s="48" t="s">
        <v>90</v>
      </c>
      <c r="C32" s="48"/>
      <c r="D32" s="48"/>
      <c r="E32" s="48"/>
      <c r="F32" s="48"/>
      <c r="G32" s="48"/>
      <c r="H32" s="48"/>
    </row>
    <row r="33" spans="1:8" s="49" customFormat="1" ht="15.75" customHeight="1">
      <c r="A33" s="47"/>
      <c r="B33" s="48" t="s">
        <v>91</v>
      </c>
      <c r="C33" s="48"/>
      <c r="D33" s="48"/>
      <c r="E33" s="48"/>
      <c r="F33" s="48"/>
      <c r="G33" s="48"/>
      <c r="H33" s="48"/>
    </row>
    <row r="34" spans="1:8" s="49" customFormat="1" ht="15.75" customHeight="1">
      <c r="A34" s="47"/>
      <c r="B34" s="48" t="s">
        <v>92</v>
      </c>
      <c r="C34" s="48"/>
      <c r="D34" s="48"/>
      <c r="E34" s="48"/>
      <c r="F34" s="48"/>
      <c r="G34" s="48"/>
      <c r="H34" s="48"/>
    </row>
    <row r="35" spans="1:8" s="49" customFormat="1" ht="15.75" customHeight="1">
      <c r="A35" s="47"/>
      <c r="B35" s="48" t="s">
        <v>120</v>
      </c>
      <c r="C35" s="48"/>
      <c r="D35" s="48"/>
      <c r="E35" s="48"/>
      <c r="F35" s="48"/>
      <c r="G35" s="48"/>
      <c r="H35" s="48"/>
    </row>
    <row r="36" spans="1:8" s="49" customFormat="1" ht="15.75" customHeight="1">
      <c r="A36" s="47"/>
      <c r="B36" s="48" t="s">
        <v>121</v>
      </c>
      <c r="C36" s="48"/>
      <c r="D36" s="48"/>
      <c r="E36" s="48"/>
      <c r="F36" s="48"/>
      <c r="G36" s="48"/>
      <c r="H36" s="48"/>
    </row>
    <row r="37" spans="1:8" s="49" customFormat="1" ht="15.75" customHeight="1">
      <c r="A37" s="47" t="s">
        <v>109</v>
      </c>
      <c r="B37" s="48" t="s">
        <v>110</v>
      </c>
      <c r="C37" s="48"/>
      <c r="D37" s="48"/>
      <c r="E37" s="48"/>
      <c r="F37" s="48"/>
      <c r="G37" s="48"/>
      <c r="H37" s="48"/>
    </row>
    <row r="38" spans="1:8" s="49" customFormat="1" ht="15.75" customHeight="1">
      <c r="A38" s="47"/>
      <c r="B38" s="48" t="s">
        <v>90</v>
      </c>
      <c r="C38" s="48"/>
      <c r="D38" s="48"/>
      <c r="E38" s="48"/>
      <c r="F38" s="48"/>
      <c r="G38" s="48"/>
      <c r="H38" s="48"/>
    </row>
    <row r="39" spans="1:8" s="49" customFormat="1" ht="15.75" customHeight="1">
      <c r="A39" s="47"/>
      <c r="B39" s="48" t="s">
        <v>91</v>
      </c>
      <c r="C39" s="48"/>
      <c r="D39" s="48"/>
      <c r="E39" s="48"/>
      <c r="F39" s="48"/>
      <c r="G39" s="48"/>
      <c r="H39" s="48"/>
    </row>
    <row r="40" spans="1:8" s="49" customFormat="1" ht="15.75" customHeight="1">
      <c r="A40" s="47"/>
      <c r="B40" s="48" t="s">
        <v>92</v>
      </c>
      <c r="C40" s="48"/>
      <c r="D40" s="48"/>
      <c r="E40" s="48"/>
      <c r="F40" s="48"/>
      <c r="G40" s="48"/>
      <c r="H40" s="48"/>
    </row>
    <row r="41" spans="1:8" s="46" customFormat="1" ht="15.75" customHeight="1">
      <c r="A41" s="50">
        <v>2</v>
      </c>
      <c r="B41" s="32" t="s">
        <v>113</v>
      </c>
      <c r="C41" s="32"/>
      <c r="D41" s="32"/>
      <c r="E41" s="32"/>
      <c r="F41" s="32"/>
      <c r="G41" s="32"/>
      <c r="H41" s="32"/>
    </row>
    <row r="42" spans="1:8" s="49" customFormat="1" ht="15.75" customHeight="1">
      <c r="A42" s="51" t="s">
        <v>114</v>
      </c>
      <c r="B42" s="33" t="s">
        <v>115</v>
      </c>
      <c r="C42" s="33"/>
      <c r="D42" s="33"/>
      <c r="E42" s="33"/>
      <c r="F42" s="33"/>
      <c r="G42" s="33"/>
      <c r="H42" s="33"/>
    </row>
    <row r="43" spans="1:8" s="49" customFormat="1" ht="14.25" customHeight="1">
      <c r="A43" s="195" t="s">
        <v>36</v>
      </c>
      <c r="B43" s="196"/>
      <c r="C43" s="52"/>
      <c r="D43" s="52"/>
      <c r="E43" s="52"/>
      <c r="F43" s="52"/>
      <c r="G43" s="52"/>
      <c r="H43" s="52"/>
    </row>
    <row r="44" spans="1:8" ht="11.25" customHeight="1"/>
    <row r="45" spans="1:8" ht="15" customHeight="1">
      <c r="F45" s="197" t="s">
        <v>117</v>
      </c>
      <c r="G45" s="197"/>
      <c r="H45" s="197"/>
    </row>
    <row r="46" spans="1:8" s="17" customFormat="1" ht="18.75" customHeight="1">
      <c r="A46" s="42"/>
      <c r="F46" s="198" t="s">
        <v>116</v>
      </c>
      <c r="G46" s="198"/>
      <c r="H46" s="198"/>
    </row>
  </sheetData>
  <mergeCells count="11">
    <mergeCell ref="F45:H45"/>
    <mergeCell ref="F46:H46"/>
    <mergeCell ref="E5:G5"/>
    <mergeCell ref="H5:H7"/>
    <mergeCell ref="E6:E7"/>
    <mergeCell ref="A43:B43"/>
    <mergeCell ref="A1:B1"/>
    <mergeCell ref="A5:A7"/>
    <mergeCell ref="B5:B7"/>
    <mergeCell ref="C5:D6"/>
    <mergeCell ref="A2:H3"/>
  </mergeCells>
  <phoneticPr fontId="2" type="noConversion"/>
  <pageMargins left="0.37" right="0.24" top="0.5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Q1543"/>
  <sheetViews>
    <sheetView workbookViewId="0">
      <pane xSplit="2" ySplit="8" topLeftCell="C723" activePane="bottomRight" state="frozen"/>
      <selection activeCell="Q1" sqref="Q1:S1"/>
      <selection pane="topRight" activeCell="Q1" sqref="Q1:S1"/>
      <selection pane="bottomLeft" activeCell="Q1" sqref="Q1:S1"/>
      <selection pane="bottomRight" activeCell="Q1" sqref="Q1:S1"/>
    </sheetView>
  </sheetViews>
  <sheetFormatPr defaultRowHeight="15.75"/>
  <cols>
    <col min="1" max="1" width="4.625" style="91" customWidth="1"/>
    <col min="2" max="2" width="40.5" style="89" customWidth="1"/>
    <col min="3" max="6" width="5.375" style="90" customWidth="1"/>
    <col min="7" max="7" width="10.875" style="91" customWidth="1"/>
    <col min="8" max="8" width="10.875" style="91" hidden="1" customWidth="1"/>
    <col min="9" max="11" width="10.875" style="91" customWidth="1"/>
    <col min="12" max="12" width="18.875" style="92" customWidth="1"/>
    <col min="13" max="13" width="8.75" style="94" customWidth="1"/>
    <col min="14" max="14" width="21" style="92" customWidth="1"/>
    <col min="15" max="15" width="19" style="92" customWidth="1"/>
    <col min="16" max="17" width="15.125" style="92" customWidth="1"/>
    <col min="18" max="16384" width="9" style="94"/>
  </cols>
  <sheetData>
    <row r="1" spans="1:17" ht="21.75" customHeight="1">
      <c r="A1" s="88" t="s">
        <v>185</v>
      </c>
      <c r="L1" s="92" t="s">
        <v>186</v>
      </c>
      <c r="M1" s="93"/>
    </row>
    <row r="2" spans="1:17">
      <c r="A2" s="95" t="s">
        <v>187</v>
      </c>
      <c r="J2" s="96"/>
      <c r="K2" s="96"/>
      <c r="L2" s="97"/>
      <c r="M2" s="91"/>
    </row>
    <row r="3" spans="1:17" ht="25.5" customHeight="1">
      <c r="A3" s="168" t="s">
        <v>188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93"/>
      <c r="M3" s="93"/>
    </row>
    <row r="4" spans="1:17" ht="25.5" customHeight="1">
      <c r="A4" s="97"/>
      <c r="C4" s="92"/>
      <c r="D4" s="92"/>
      <c r="E4" s="92"/>
      <c r="F4" s="92"/>
      <c r="G4" s="97"/>
      <c r="H4" s="97"/>
      <c r="I4" s="97"/>
      <c r="J4" s="97"/>
      <c r="K4" s="97"/>
    </row>
    <row r="5" spans="1:17" ht="24.75" customHeight="1">
      <c r="J5" s="169" t="s">
        <v>2</v>
      </c>
      <c r="K5" s="169"/>
    </row>
    <row r="6" spans="1:17" ht="22.5" customHeight="1">
      <c r="A6" s="170" t="s">
        <v>0</v>
      </c>
      <c r="B6" s="170" t="s">
        <v>1</v>
      </c>
      <c r="C6" s="171" t="s">
        <v>189</v>
      </c>
      <c r="D6" s="172"/>
      <c r="E6" s="172"/>
      <c r="F6" s="173"/>
      <c r="G6" s="174" t="s">
        <v>190</v>
      </c>
      <c r="H6" s="174" t="s">
        <v>28</v>
      </c>
      <c r="I6" s="174"/>
      <c r="J6" s="174"/>
      <c r="K6" s="174"/>
      <c r="L6" s="165" t="s">
        <v>127</v>
      </c>
      <c r="M6" s="166" t="s">
        <v>191</v>
      </c>
      <c r="N6" s="167" t="s">
        <v>1</v>
      </c>
      <c r="O6" s="167"/>
      <c r="P6" s="167"/>
      <c r="Q6" s="167"/>
    </row>
    <row r="7" spans="1:17" ht="22.5" customHeight="1">
      <c r="A7" s="170"/>
      <c r="B7" s="170"/>
      <c r="C7" s="98" t="s">
        <v>192</v>
      </c>
      <c r="D7" s="98" t="s">
        <v>193</v>
      </c>
      <c r="E7" s="98" t="s">
        <v>194</v>
      </c>
      <c r="F7" s="98" t="s">
        <v>195</v>
      </c>
      <c r="G7" s="174"/>
      <c r="H7" s="99" t="s">
        <v>122</v>
      </c>
      <c r="I7" s="99" t="s">
        <v>125</v>
      </c>
      <c r="J7" s="99" t="s">
        <v>26</v>
      </c>
      <c r="K7" s="99" t="s">
        <v>27</v>
      </c>
      <c r="L7" s="165"/>
      <c r="M7" s="166"/>
      <c r="N7" s="100" t="s">
        <v>196</v>
      </c>
      <c r="O7" s="100" t="s">
        <v>197</v>
      </c>
      <c r="P7" s="100" t="s">
        <v>198</v>
      </c>
      <c r="Q7" s="100" t="s">
        <v>199</v>
      </c>
    </row>
    <row r="8" spans="1:17" ht="14.25" customHeight="1">
      <c r="A8" s="101"/>
      <c r="B8" s="102"/>
      <c r="C8" s="103"/>
      <c r="D8" s="103"/>
      <c r="E8" s="103"/>
      <c r="F8" s="103"/>
      <c r="G8" s="101"/>
      <c r="H8" s="101"/>
      <c r="I8" s="101"/>
      <c r="J8" s="101"/>
      <c r="K8" s="101"/>
    </row>
    <row r="9" spans="1:17" s="88" customFormat="1" ht="25.5" hidden="1" customHeight="1">
      <c r="A9" s="104"/>
      <c r="B9" s="105" t="s">
        <v>200</v>
      </c>
      <c r="C9" s="106"/>
      <c r="D9" s="106"/>
      <c r="E9" s="106"/>
      <c r="F9" s="106"/>
      <c r="G9" s="107">
        <f>G10+G11+G12+G13+G14+G15+G16+G17+G18+G19+G20+G21</f>
        <v>2936000</v>
      </c>
      <c r="H9" s="107">
        <f>H10+H11+H12+H13+H14+H15+H16+H17+H18+H19+H20+H21</f>
        <v>34800</v>
      </c>
      <c r="I9" s="107">
        <f>I10+I11+I12+I13+I14+I15+I16+I17+I18+I19+I20+I21</f>
        <v>456366</v>
      </c>
      <c r="J9" s="107">
        <f>J10+J11+J12+J13+J14+J15+J16+J17+J18+J19+J20+J21</f>
        <v>1838828</v>
      </c>
      <c r="K9" s="107">
        <f>K10+K11+K12+K13+K14+K15+K16+K17+K18+K19+K20+K21</f>
        <v>606006</v>
      </c>
      <c r="L9" s="108" t="str">
        <f>B9</f>
        <v>TOÀN TỈNH</v>
      </c>
      <c r="M9" s="94">
        <f>'Bieu 01 (2020)'!C20-G9</f>
        <v>0</v>
      </c>
      <c r="N9" s="108" t="s">
        <v>201</v>
      </c>
      <c r="O9" s="108"/>
      <c r="P9" s="108"/>
      <c r="Q9" s="108"/>
    </row>
    <row r="10" spans="1:17" s="88" customFormat="1" ht="25.5" hidden="1" customHeight="1">
      <c r="A10" s="109">
        <v>1</v>
      </c>
      <c r="B10" s="110" t="s">
        <v>202</v>
      </c>
      <c r="C10" s="111"/>
      <c r="D10" s="111"/>
      <c r="E10" s="111"/>
      <c r="F10" s="111"/>
      <c r="G10" s="112">
        <f t="shared" ref="G10:G21" si="0">SUM(H10:K10)</f>
        <v>17800</v>
      </c>
      <c r="H10" s="112">
        <f>H23+H114+H205+H296+H390+H478+H562+H646+H733+H821+H909+H1000+H1084</f>
        <v>0</v>
      </c>
      <c r="I10" s="112">
        <f>I23+I114+I205+I296+I390+I478+I562+I646+I733+I821+I909+I1000+I1084</f>
        <v>10680</v>
      </c>
      <c r="J10" s="112">
        <f>J23+J114+J205+J296+J390+J478+J562+J646+J733+J821+J909+J1000+J1084</f>
        <v>7120</v>
      </c>
      <c r="K10" s="112">
        <f>K23+K114+K205+K296+K390+K478+K562+K646+K733+K821+K909+K1000+K1084</f>
        <v>0</v>
      </c>
      <c r="L10" s="92" t="str">
        <f>L9</f>
        <v>TOÀN TỈNH</v>
      </c>
      <c r="M10" s="94">
        <f>'Bieu 01 (2020)'!D20-G10</f>
        <v>0</v>
      </c>
      <c r="N10" s="108" t="s">
        <v>203</v>
      </c>
      <c r="O10" s="108" t="s">
        <v>201</v>
      </c>
      <c r="P10" s="108"/>
      <c r="Q10" s="108"/>
    </row>
    <row r="11" spans="1:17" s="88" customFormat="1" ht="25.5" hidden="1" customHeight="1">
      <c r="A11" s="109">
        <v>2</v>
      </c>
      <c r="B11" s="110" t="s">
        <v>123</v>
      </c>
      <c r="C11" s="111"/>
      <c r="D11" s="111"/>
      <c r="E11" s="111"/>
      <c r="F11" s="111"/>
      <c r="G11" s="112">
        <f t="shared" si="0"/>
        <v>14000</v>
      </c>
      <c r="H11" s="112">
        <f>H32+H123+H214+H305+H399+H487+H571+H655+H742+H830+H918+H1009+H1093</f>
        <v>0</v>
      </c>
      <c r="I11" s="112">
        <f>I32+I123+I214+I305+I399+I487+I571+I655+I742+I830+I918+I1009+I1093</f>
        <v>12600</v>
      </c>
      <c r="J11" s="112">
        <f>J32+J123+J214+J305+J399+J487+J571+J655+J742+J830+J918+J1009+J1093</f>
        <v>1400</v>
      </c>
      <c r="K11" s="112">
        <f>K32+K123+K214+K305+K399+K487+K571+K655+K742+K830+K918+K1009+K1093</f>
        <v>0</v>
      </c>
      <c r="L11" s="92" t="str">
        <f t="shared" ref="L11:L21" si="1">L10</f>
        <v>TOÀN TỈNH</v>
      </c>
      <c r="M11" s="94">
        <f>'Bieu 01 (2020)'!E20-G11</f>
        <v>0</v>
      </c>
      <c r="N11" s="108" t="s">
        <v>204</v>
      </c>
      <c r="O11" s="108" t="s">
        <v>201</v>
      </c>
      <c r="P11" s="108"/>
      <c r="Q11" s="108"/>
    </row>
    <row r="12" spans="1:17" s="88" customFormat="1" ht="25.5" hidden="1" customHeight="1">
      <c r="A12" s="109">
        <v>3</v>
      </c>
      <c r="B12" s="110" t="s">
        <v>205</v>
      </c>
      <c r="C12" s="111"/>
      <c r="D12" s="111"/>
      <c r="E12" s="111"/>
      <c r="F12" s="111"/>
      <c r="G12" s="112">
        <f t="shared" si="0"/>
        <v>349500</v>
      </c>
      <c r="H12" s="112">
        <f>H41+H132+H223+H314+H408+H496+H580+H664+H751+H839+H927+H1018+H1102</f>
        <v>0</v>
      </c>
      <c r="I12" s="112">
        <f>I41+I132+I223+I314+I408+I496+I580+I664+I751+I839+I927+I1018+I1102</f>
        <v>69786</v>
      </c>
      <c r="J12" s="112">
        <f>J41+J132+J223+J314+J408+J496+J580+J664+J751+J839+J927+J1018+J1102</f>
        <v>222612</v>
      </c>
      <c r="K12" s="112">
        <f>K41+K132+K223+K314+K408+K496+K580+K664+K751+K839+K927+K1018+K1102</f>
        <v>57102</v>
      </c>
      <c r="L12" s="92" t="str">
        <f t="shared" si="1"/>
        <v>TOÀN TỈNH</v>
      </c>
      <c r="M12" s="94">
        <f>'Bieu 01 (2020)'!F20-G12</f>
        <v>0</v>
      </c>
      <c r="N12" s="108" t="s">
        <v>206</v>
      </c>
      <c r="O12" s="108" t="s">
        <v>201</v>
      </c>
      <c r="P12" s="108"/>
      <c r="Q12" s="108"/>
    </row>
    <row r="13" spans="1:17" ht="25.5" hidden="1" customHeight="1">
      <c r="A13" s="109">
        <v>4</v>
      </c>
      <c r="B13" s="110" t="s">
        <v>207</v>
      </c>
      <c r="C13" s="111"/>
      <c r="D13" s="111"/>
      <c r="E13" s="111"/>
      <c r="F13" s="111"/>
      <c r="G13" s="112">
        <f t="shared" si="0"/>
        <v>86600</v>
      </c>
      <c r="H13" s="112">
        <f t="shared" ref="H13:K14" si="2">H56+H147+H235+H332+H420+H508+H592+H679+H763+H851+H942+H1030+H1114</f>
        <v>0</v>
      </c>
      <c r="I13" s="112">
        <f t="shared" si="2"/>
        <v>43300</v>
      </c>
      <c r="J13" s="112">
        <f t="shared" si="2"/>
        <v>43300</v>
      </c>
      <c r="K13" s="112">
        <f t="shared" si="2"/>
        <v>0</v>
      </c>
      <c r="L13" s="92" t="str">
        <f t="shared" si="1"/>
        <v>TOÀN TỈNH</v>
      </c>
      <c r="M13" s="94">
        <f>'Bieu 01 (2020)'!G20-G13</f>
        <v>0</v>
      </c>
      <c r="N13" s="92" t="s">
        <v>208</v>
      </c>
      <c r="O13" s="92" t="s">
        <v>201</v>
      </c>
    </row>
    <row r="14" spans="1:17" ht="25.5" hidden="1" customHeight="1">
      <c r="A14" s="109">
        <v>5</v>
      </c>
      <c r="B14" s="110" t="s">
        <v>29</v>
      </c>
      <c r="C14" s="111"/>
      <c r="D14" s="111"/>
      <c r="E14" s="111"/>
      <c r="F14" s="111"/>
      <c r="G14" s="112">
        <f t="shared" si="0"/>
        <v>380000</v>
      </c>
      <c r="H14" s="112">
        <f t="shared" si="2"/>
        <v>0</v>
      </c>
      <c r="I14" s="112">
        <f t="shared" si="2"/>
        <v>0</v>
      </c>
      <c r="J14" s="112">
        <f t="shared" si="2"/>
        <v>347718</v>
      </c>
      <c r="K14" s="112">
        <f t="shared" si="2"/>
        <v>32282</v>
      </c>
      <c r="L14" s="92" t="str">
        <f t="shared" si="1"/>
        <v>TOÀN TỈNH</v>
      </c>
      <c r="M14" s="94">
        <f>'Bieu 01 (2020)'!H20-G14</f>
        <v>0</v>
      </c>
      <c r="N14" s="92" t="s">
        <v>29</v>
      </c>
      <c r="O14" s="92" t="s">
        <v>201</v>
      </c>
    </row>
    <row r="15" spans="1:17" s="88" customFormat="1" ht="25.5" hidden="1" customHeight="1">
      <c r="A15" s="109">
        <v>6</v>
      </c>
      <c r="B15" s="110" t="s">
        <v>31</v>
      </c>
      <c r="C15" s="111"/>
      <c r="D15" s="111"/>
      <c r="E15" s="111"/>
      <c r="F15" s="111"/>
      <c r="G15" s="112">
        <f t="shared" si="0"/>
        <v>44300</v>
      </c>
      <c r="H15" s="112">
        <f>H60+H151+H239+H336+H424+H512+H596+H683+H767+H855+H946+H1034+H1118</f>
        <v>0</v>
      </c>
      <c r="I15" s="112">
        <f>I60+I151+I239+I336+I424+I512+I596+I683+I767+I855+I946+I1034+I1118</f>
        <v>0</v>
      </c>
      <c r="J15" s="112">
        <f>J60+J151+J239+J336+J424+J512+J596+J683+J767+J855+J946+J1034+J1118</f>
        <v>29365</v>
      </c>
      <c r="K15" s="112">
        <f>K60+K151+K239+K336+K424+K512+K596+K683+K767+K855+K946+K1034+K1118</f>
        <v>14935</v>
      </c>
      <c r="L15" s="92" t="str">
        <f t="shared" si="1"/>
        <v>TOÀN TỈNH</v>
      </c>
      <c r="M15" s="94">
        <f>'Bieu 01 (2020)'!I20-G15</f>
        <v>0</v>
      </c>
      <c r="N15" s="108" t="s">
        <v>165</v>
      </c>
      <c r="O15" s="108" t="s">
        <v>201</v>
      </c>
      <c r="P15" s="108"/>
      <c r="Q15" s="108"/>
    </row>
    <row r="16" spans="1:17" ht="25.5" hidden="1" customHeight="1">
      <c r="A16" s="109">
        <v>7</v>
      </c>
      <c r="B16" s="110" t="s">
        <v>209</v>
      </c>
      <c r="C16" s="111"/>
      <c r="D16" s="111"/>
      <c r="E16" s="111"/>
      <c r="F16" s="111"/>
      <c r="G16" s="112">
        <f t="shared" si="0"/>
        <v>11300</v>
      </c>
      <c r="H16" s="112">
        <f t="shared" ref="H16:K17" si="3">H69+H160+H248+H345+H433+H521+H605+H692+H776+H864+H955+H1043+H1127</f>
        <v>0</v>
      </c>
      <c r="I16" s="112">
        <f t="shared" si="3"/>
        <v>0</v>
      </c>
      <c r="J16" s="112">
        <f t="shared" si="3"/>
        <v>0</v>
      </c>
      <c r="K16" s="112">
        <f t="shared" si="3"/>
        <v>11300</v>
      </c>
      <c r="L16" s="92" t="str">
        <f t="shared" si="1"/>
        <v>TOÀN TỈNH</v>
      </c>
      <c r="M16" s="94">
        <f>'Bieu 01 (2020)'!J20-G16</f>
        <v>0</v>
      </c>
      <c r="N16" s="92" t="s">
        <v>210</v>
      </c>
      <c r="O16" s="92" t="s">
        <v>201</v>
      </c>
    </row>
    <row r="17" spans="1:17" s="88" customFormat="1" ht="25.5" hidden="1" customHeight="1">
      <c r="A17" s="109">
        <v>8</v>
      </c>
      <c r="B17" s="110" t="s">
        <v>211</v>
      </c>
      <c r="C17" s="111"/>
      <c r="D17" s="111"/>
      <c r="E17" s="111"/>
      <c r="F17" s="111"/>
      <c r="G17" s="112">
        <f t="shared" si="0"/>
        <v>60000</v>
      </c>
      <c r="H17" s="112">
        <f t="shared" si="3"/>
        <v>0</v>
      </c>
      <c r="I17" s="112">
        <f t="shared" si="3"/>
        <v>14055</v>
      </c>
      <c r="J17" s="112">
        <f t="shared" si="3"/>
        <v>41358</v>
      </c>
      <c r="K17" s="112">
        <f t="shared" si="3"/>
        <v>4587</v>
      </c>
      <c r="L17" s="92" t="str">
        <f t="shared" si="1"/>
        <v>TOÀN TỈNH</v>
      </c>
      <c r="M17" s="94">
        <f>'Bieu 01 (2020)'!K20-G17</f>
        <v>0</v>
      </c>
      <c r="N17" s="108" t="s">
        <v>32</v>
      </c>
      <c r="O17" s="108" t="s">
        <v>201</v>
      </c>
      <c r="P17" s="108"/>
      <c r="Q17" s="108"/>
    </row>
    <row r="18" spans="1:17" ht="25.5" hidden="1" customHeight="1">
      <c r="A18" s="109">
        <v>9</v>
      </c>
      <c r="B18" s="110" t="s">
        <v>212</v>
      </c>
      <c r="C18" s="111"/>
      <c r="D18" s="111"/>
      <c r="E18" s="111"/>
      <c r="F18" s="111"/>
      <c r="G18" s="112">
        <f t="shared" si="0"/>
        <v>35000</v>
      </c>
      <c r="H18" s="112">
        <f>H74+H165+H253+H350+H438+H526+H610+H697+H781+H869+H960+H1048+H1132</f>
        <v>0</v>
      </c>
      <c r="I18" s="112">
        <f>I74+I165+I253+I350+I438+I526+I610+I697+I781+I869+I960+I1048+I1132</f>
        <v>17500</v>
      </c>
      <c r="J18" s="112">
        <f>J74+J165+J253+J350+J438+J526+J610+J697+J781+J869+J960+J1048+J1132</f>
        <v>17500</v>
      </c>
      <c r="K18" s="112">
        <f>K74+K165+K253+K350+K438+K526+K610+K697+K781+K869+K960+K1048+K1132</f>
        <v>0</v>
      </c>
      <c r="L18" s="92" t="str">
        <f t="shared" si="1"/>
        <v>TOÀN TỈNH</v>
      </c>
      <c r="M18" s="94">
        <f>'Bieu 01 (2020)'!L20-G18</f>
        <v>0</v>
      </c>
      <c r="N18" s="92" t="s">
        <v>213</v>
      </c>
      <c r="O18" s="92" t="s">
        <v>201</v>
      </c>
    </row>
    <row r="19" spans="1:17" s="88" customFormat="1" ht="25.5" hidden="1" customHeight="1">
      <c r="A19" s="109">
        <v>10</v>
      </c>
      <c r="B19" s="110" t="s">
        <v>214</v>
      </c>
      <c r="C19" s="111"/>
      <c r="D19" s="111"/>
      <c r="E19" s="111"/>
      <c r="F19" s="111"/>
      <c r="G19" s="112">
        <f t="shared" si="0"/>
        <v>1850000</v>
      </c>
      <c r="H19" s="112">
        <f>H77+H168+H256+H353+H441+H529+H613+H700+H784+H872+H963+H1051+H1135</f>
        <v>0</v>
      </c>
      <c r="I19" s="112">
        <f>I77+I168+I256+I353+I441+I529+I613+I700+I784+I872+I963+I1051+I1135</f>
        <v>280545</v>
      </c>
      <c r="J19" s="112">
        <f>J77+J168+J256+J353+J441+J529+J613+J700+J784+J872+J963+J1051+J1135</f>
        <v>1114455</v>
      </c>
      <c r="K19" s="112">
        <f>K77+K168+K256+K353+K441+K529+K613+K700+K784+K872+K963+K1051+K1135</f>
        <v>455000</v>
      </c>
      <c r="L19" s="92" t="str">
        <f t="shared" si="1"/>
        <v>TOÀN TỈNH</v>
      </c>
      <c r="M19" s="94">
        <f>'Bieu 01 (2020)'!M20-G19</f>
        <v>0</v>
      </c>
      <c r="N19" s="108" t="s">
        <v>215</v>
      </c>
      <c r="O19" s="108" t="s">
        <v>201</v>
      </c>
      <c r="P19" s="108"/>
      <c r="Q19" s="108"/>
    </row>
    <row r="20" spans="1:17" ht="25.5" hidden="1" customHeight="1">
      <c r="A20" s="109">
        <v>11</v>
      </c>
      <c r="B20" s="110" t="s">
        <v>34</v>
      </c>
      <c r="C20" s="111"/>
      <c r="D20" s="111"/>
      <c r="E20" s="111"/>
      <c r="F20" s="111"/>
      <c r="G20" s="112">
        <f t="shared" si="0"/>
        <v>20000</v>
      </c>
      <c r="H20" s="112">
        <f t="shared" ref="H20:K21" si="4">H107+H198+H289+H383+H471+H555+H639+H726+H814+H902+H993+H1077+H1161</f>
        <v>0</v>
      </c>
      <c r="I20" s="112">
        <f t="shared" si="4"/>
        <v>0</v>
      </c>
      <c r="J20" s="112">
        <f t="shared" si="4"/>
        <v>0</v>
      </c>
      <c r="K20" s="112">
        <f t="shared" si="4"/>
        <v>20000</v>
      </c>
      <c r="L20" s="92" t="str">
        <f t="shared" si="1"/>
        <v>TOÀN TỈNH</v>
      </c>
      <c r="M20" s="94">
        <f>'Bieu 01 (2020)'!N20-G20</f>
        <v>0</v>
      </c>
      <c r="N20" s="108" t="s">
        <v>34</v>
      </c>
      <c r="O20" s="92" t="s">
        <v>201</v>
      </c>
    </row>
    <row r="21" spans="1:17" ht="25.5" hidden="1" customHeight="1">
      <c r="A21" s="109">
        <v>12</v>
      </c>
      <c r="B21" s="110" t="s">
        <v>168</v>
      </c>
      <c r="C21" s="111"/>
      <c r="D21" s="111"/>
      <c r="E21" s="111"/>
      <c r="F21" s="111"/>
      <c r="G21" s="112">
        <f t="shared" si="0"/>
        <v>67500</v>
      </c>
      <c r="H21" s="112">
        <f t="shared" si="4"/>
        <v>34800</v>
      </c>
      <c r="I21" s="112">
        <f t="shared" si="4"/>
        <v>7900</v>
      </c>
      <c r="J21" s="112">
        <f t="shared" si="4"/>
        <v>14000</v>
      </c>
      <c r="K21" s="112">
        <f t="shared" si="4"/>
        <v>10800</v>
      </c>
      <c r="L21" s="92" t="str">
        <f t="shared" si="1"/>
        <v>TOÀN TỈNH</v>
      </c>
      <c r="M21" s="94">
        <f>'Bieu 01 (2020)'!O20-G21</f>
        <v>0</v>
      </c>
      <c r="N21" s="108" t="s">
        <v>216</v>
      </c>
      <c r="O21" s="92" t="s">
        <v>201</v>
      </c>
    </row>
    <row r="22" spans="1:17" s="88" customFormat="1" ht="25.5" hidden="1" customHeight="1">
      <c r="A22" s="104"/>
      <c r="B22" s="105" t="s">
        <v>170</v>
      </c>
      <c r="C22" s="106"/>
      <c r="D22" s="106"/>
      <c r="E22" s="106"/>
      <c r="F22" s="106"/>
      <c r="G22" s="107">
        <f>G23+G32+G41+G56+G57+G60+G69+G70+G74+G77+G107+G108</f>
        <v>179000</v>
      </c>
      <c r="H22" s="107">
        <f>H23+H32+H41+H56+H57+H60+H69+H70+H74+H77+H107+H108</f>
        <v>2500</v>
      </c>
      <c r="I22" s="107">
        <f>I23+I32+I41+I56+I57+I60+I69+I70+I74+I77+I107+I108</f>
        <v>44500</v>
      </c>
      <c r="J22" s="107">
        <f>J23+J32+J41+J56+J57+J60+J69+J70+J74+J77+J107+J108</f>
        <v>77759</v>
      </c>
      <c r="K22" s="107">
        <f>K23+K32+K41+K56+K57+K60+K69+K70+K74+K77+K107+K108</f>
        <v>54241</v>
      </c>
      <c r="L22" s="108" t="str">
        <f>B22</f>
        <v>Huyện Kỳ Anh</v>
      </c>
      <c r="M22" s="94">
        <f>SUM(H22:K22)-G22</f>
        <v>0</v>
      </c>
      <c r="N22" s="108" t="s">
        <v>201</v>
      </c>
      <c r="O22" s="108"/>
      <c r="P22" s="108"/>
      <c r="Q22" s="108"/>
    </row>
    <row r="23" spans="1:17" s="88" customFormat="1" ht="25.5" hidden="1" customHeight="1">
      <c r="A23" s="113">
        <v>1</v>
      </c>
      <c r="B23" s="114" t="s">
        <v>202</v>
      </c>
      <c r="C23" s="115"/>
      <c r="D23" s="115"/>
      <c r="E23" s="115"/>
      <c r="F23" s="115"/>
      <c r="G23" s="116">
        <f>G24+G25+G28+G31</f>
        <v>0</v>
      </c>
      <c r="H23" s="116">
        <f t="shared" ref="H23:K23" si="5">H24+H25+H28+H31</f>
        <v>0</v>
      </c>
      <c r="I23" s="116">
        <f t="shared" si="5"/>
        <v>0</v>
      </c>
      <c r="J23" s="116">
        <f t="shared" si="5"/>
        <v>0</v>
      </c>
      <c r="K23" s="116">
        <f t="shared" si="5"/>
        <v>0</v>
      </c>
      <c r="L23" s="108" t="str">
        <f>L22</f>
        <v>Huyện Kỳ Anh</v>
      </c>
      <c r="M23" s="94">
        <f>SUM(H23:K23)-G23</f>
        <v>0</v>
      </c>
      <c r="N23" s="108" t="s">
        <v>203</v>
      </c>
      <c r="O23" s="108" t="s">
        <v>201</v>
      </c>
      <c r="P23" s="108"/>
      <c r="Q23" s="108"/>
    </row>
    <row r="24" spans="1:17" ht="25.5" hidden="1" customHeight="1">
      <c r="A24" s="109" t="s">
        <v>88</v>
      </c>
      <c r="B24" s="110" t="s">
        <v>217</v>
      </c>
      <c r="C24" s="111"/>
      <c r="D24" s="111">
        <v>0.6</v>
      </c>
      <c r="E24" s="111">
        <v>0.4</v>
      </c>
      <c r="F24" s="111"/>
      <c r="G24" s="117">
        <f>SUMIF('Bieu 01 (2020)'!$B$7:$B$19,"Huyện Kỳ Anh",'Bieu 01 (2020)'!$D$7:$D$19)-G25-G28-G31</f>
        <v>0</v>
      </c>
      <c r="H24" s="112">
        <f>ROUND(C24*G24,0)</f>
        <v>0</v>
      </c>
      <c r="I24" s="112">
        <f>G24-H24-J24-K24</f>
        <v>0</v>
      </c>
      <c r="J24" s="112">
        <f>ROUND(E24*G24,0)</f>
        <v>0</v>
      </c>
      <c r="K24" s="112">
        <f>ROUND(F24*G24,0)</f>
        <v>0</v>
      </c>
      <c r="L24" s="92" t="str">
        <f t="shared" ref="L24:L87" si="6">L23</f>
        <v>Huyện Kỳ Anh</v>
      </c>
      <c r="M24" s="94">
        <f t="shared" ref="M24:M78" si="7">SUM(H24:K24)-G24</f>
        <v>0</v>
      </c>
      <c r="N24" s="92" t="s">
        <v>203</v>
      </c>
      <c r="O24" s="92" t="s">
        <v>217</v>
      </c>
    </row>
    <row r="25" spans="1:17" ht="25.5" hidden="1" customHeight="1">
      <c r="A25" s="109" t="s">
        <v>93</v>
      </c>
      <c r="B25" s="110" t="s">
        <v>22</v>
      </c>
      <c r="C25" s="111"/>
      <c r="D25" s="111"/>
      <c r="E25" s="111"/>
      <c r="F25" s="111"/>
      <c r="G25" s="112"/>
      <c r="H25" s="112">
        <f t="shared" ref="H25:H31" si="8">ROUND(C25*G25,0)</f>
        <v>0</v>
      </c>
      <c r="I25" s="112">
        <f t="shared" ref="I25:I31" si="9">G25-H25-J25-K25</f>
        <v>0</v>
      </c>
      <c r="J25" s="112">
        <f t="shared" ref="J25:J31" si="10">ROUND(E25*G25,0)</f>
        <v>0</v>
      </c>
      <c r="K25" s="112">
        <f t="shared" ref="K25:K31" si="11">ROUND(F25*G25,0)</f>
        <v>0</v>
      </c>
      <c r="L25" s="92" t="str">
        <f t="shared" si="6"/>
        <v>Huyện Kỳ Anh</v>
      </c>
      <c r="M25" s="94">
        <f>SUM(H25:K25)-G25</f>
        <v>0</v>
      </c>
      <c r="N25" s="92" t="s">
        <v>203</v>
      </c>
      <c r="O25" s="92" t="s">
        <v>218</v>
      </c>
    </row>
    <row r="26" spans="1:17" ht="25.5" hidden="1" customHeight="1">
      <c r="A26" s="118" t="s">
        <v>8</v>
      </c>
      <c r="B26" s="56" t="s">
        <v>219</v>
      </c>
      <c r="C26" s="111"/>
      <c r="D26" s="111"/>
      <c r="E26" s="111">
        <v>1</v>
      </c>
      <c r="F26" s="111"/>
      <c r="G26" s="112"/>
      <c r="H26" s="112">
        <f t="shared" si="8"/>
        <v>0</v>
      </c>
      <c r="I26" s="112">
        <f t="shared" si="9"/>
        <v>0</v>
      </c>
      <c r="J26" s="112">
        <f t="shared" si="10"/>
        <v>0</v>
      </c>
      <c r="K26" s="112">
        <f t="shared" si="11"/>
        <v>0</v>
      </c>
      <c r="L26" s="92" t="str">
        <f t="shared" si="6"/>
        <v>Huyện Kỳ Anh</v>
      </c>
      <c r="M26" s="94">
        <f t="shared" si="7"/>
        <v>0</v>
      </c>
      <c r="N26" s="92" t="s">
        <v>203</v>
      </c>
      <c r="O26" s="92" t="s">
        <v>218</v>
      </c>
    </row>
    <row r="27" spans="1:17" ht="25.5" hidden="1" customHeight="1">
      <c r="A27" s="118" t="s">
        <v>8</v>
      </c>
      <c r="B27" s="56" t="s">
        <v>220</v>
      </c>
      <c r="C27" s="111"/>
      <c r="D27" s="111"/>
      <c r="E27" s="111">
        <v>0.5</v>
      </c>
      <c r="F27" s="111">
        <v>0.5</v>
      </c>
      <c r="G27" s="119">
        <f>G25-G26</f>
        <v>0</v>
      </c>
      <c r="H27" s="112">
        <f t="shared" si="8"/>
        <v>0</v>
      </c>
      <c r="I27" s="112">
        <f t="shared" si="9"/>
        <v>0</v>
      </c>
      <c r="J27" s="112">
        <f t="shared" si="10"/>
        <v>0</v>
      </c>
      <c r="K27" s="112">
        <f t="shared" si="11"/>
        <v>0</v>
      </c>
      <c r="L27" s="92" t="str">
        <f t="shared" si="6"/>
        <v>Huyện Kỳ Anh</v>
      </c>
      <c r="M27" s="94">
        <f t="shared" si="7"/>
        <v>0</v>
      </c>
      <c r="N27" s="92" t="s">
        <v>203</v>
      </c>
      <c r="O27" s="92" t="s">
        <v>218</v>
      </c>
    </row>
    <row r="28" spans="1:17" ht="25.5" hidden="1" customHeight="1">
      <c r="A28" s="109" t="s">
        <v>95</v>
      </c>
      <c r="B28" s="110" t="s">
        <v>23</v>
      </c>
      <c r="C28" s="111"/>
      <c r="D28" s="111"/>
      <c r="E28" s="111"/>
      <c r="F28" s="111"/>
      <c r="G28" s="112"/>
      <c r="H28" s="112">
        <f t="shared" si="8"/>
        <v>0</v>
      </c>
      <c r="I28" s="112">
        <f t="shared" si="9"/>
        <v>0</v>
      </c>
      <c r="J28" s="112">
        <f t="shared" si="10"/>
        <v>0</v>
      </c>
      <c r="K28" s="112">
        <f t="shared" si="11"/>
        <v>0</v>
      </c>
      <c r="L28" s="92" t="str">
        <f t="shared" si="6"/>
        <v>Huyện Kỳ Anh</v>
      </c>
      <c r="M28" s="94">
        <f t="shared" si="7"/>
        <v>0</v>
      </c>
      <c r="N28" s="92" t="s">
        <v>203</v>
      </c>
      <c r="O28" s="92" t="s">
        <v>221</v>
      </c>
    </row>
    <row r="29" spans="1:17" ht="25.5" hidden="1" customHeight="1">
      <c r="A29" s="109" t="s">
        <v>8</v>
      </c>
      <c r="B29" s="110" t="s">
        <v>222</v>
      </c>
      <c r="C29" s="111"/>
      <c r="D29" s="111"/>
      <c r="E29" s="111">
        <v>0.8</v>
      </c>
      <c r="F29" s="111">
        <v>0.2</v>
      </c>
      <c r="G29" s="112"/>
      <c r="H29" s="112">
        <f t="shared" si="8"/>
        <v>0</v>
      </c>
      <c r="I29" s="112">
        <f t="shared" si="9"/>
        <v>0</v>
      </c>
      <c r="J29" s="112">
        <f t="shared" si="10"/>
        <v>0</v>
      </c>
      <c r="K29" s="112">
        <f t="shared" si="11"/>
        <v>0</v>
      </c>
      <c r="L29" s="92" t="str">
        <f t="shared" si="6"/>
        <v>Huyện Kỳ Anh</v>
      </c>
      <c r="M29" s="94">
        <f t="shared" si="7"/>
        <v>0</v>
      </c>
      <c r="N29" s="92" t="s">
        <v>203</v>
      </c>
      <c r="O29" s="92" t="s">
        <v>221</v>
      </c>
    </row>
    <row r="30" spans="1:17" ht="25.5" hidden="1" customHeight="1">
      <c r="A30" s="109" t="s">
        <v>8</v>
      </c>
      <c r="B30" s="110" t="s">
        <v>223</v>
      </c>
      <c r="C30" s="111"/>
      <c r="D30" s="111"/>
      <c r="E30" s="111">
        <v>0.5</v>
      </c>
      <c r="F30" s="111">
        <v>0.5</v>
      </c>
      <c r="G30" s="119">
        <f>G28-G29</f>
        <v>0</v>
      </c>
      <c r="H30" s="112">
        <f t="shared" si="8"/>
        <v>0</v>
      </c>
      <c r="I30" s="112">
        <f t="shared" si="9"/>
        <v>0</v>
      </c>
      <c r="J30" s="112">
        <f t="shared" si="10"/>
        <v>0</v>
      </c>
      <c r="K30" s="112">
        <f t="shared" si="11"/>
        <v>0</v>
      </c>
      <c r="L30" s="92" t="str">
        <f t="shared" si="6"/>
        <v>Huyện Kỳ Anh</v>
      </c>
      <c r="M30" s="94">
        <f t="shared" si="7"/>
        <v>0</v>
      </c>
      <c r="N30" s="92" t="s">
        <v>203</v>
      </c>
      <c r="O30" s="92" t="s">
        <v>221</v>
      </c>
    </row>
    <row r="31" spans="1:17" ht="25.5" hidden="1" customHeight="1">
      <c r="A31" s="109" t="s">
        <v>97</v>
      </c>
      <c r="B31" s="110" t="s">
        <v>25</v>
      </c>
      <c r="C31" s="111"/>
      <c r="D31" s="111"/>
      <c r="E31" s="111">
        <v>1</v>
      </c>
      <c r="F31" s="111"/>
      <c r="G31" s="112"/>
      <c r="H31" s="112">
        <f t="shared" si="8"/>
        <v>0</v>
      </c>
      <c r="I31" s="112">
        <f t="shared" si="9"/>
        <v>0</v>
      </c>
      <c r="J31" s="112">
        <f t="shared" si="10"/>
        <v>0</v>
      </c>
      <c r="K31" s="112">
        <f t="shared" si="11"/>
        <v>0</v>
      </c>
      <c r="L31" s="92" t="str">
        <f t="shared" si="6"/>
        <v>Huyện Kỳ Anh</v>
      </c>
      <c r="M31" s="94">
        <f t="shared" si="7"/>
        <v>0</v>
      </c>
      <c r="N31" s="92" t="s">
        <v>203</v>
      </c>
      <c r="O31" s="92" t="s">
        <v>224</v>
      </c>
    </row>
    <row r="32" spans="1:17" s="88" customFormat="1" ht="25.5" hidden="1" customHeight="1">
      <c r="A32" s="113">
        <v>2</v>
      </c>
      <c r="B32" s="114" t="s">
        <v>123</v>
      </c>
      <c r="C32" s="115"/>
      <c r="D32" s="115"/>
      <c r="E32" s="115"/>
      <c r="F32" s="115"/>
      <c r="G32" s="116">
        <f>G33+G34+G37+G40</f>
        <v>0</v>
      </c>
      <c r="H32" s="116">
        <f t="shared" ref="H32:K32" si="12">H33+H34+H37+H40</f>
        <v>0</v>
      </c>
      <c r="I32" s="116">
        <f t="shared" si="12"/>
        <v>0</v>
      </c>
      <c r="J32" s="116">
        <f t="shared" si="12"/>
        <v>0</v>
      </c>
      <c r="K32" s="116">
        <f t="shared" si="12"/>
        <v>0</v>
      </c>
      <c r="L32" s="108" t="str">
        <f t="shared" si="6"/>
        <v>Huyện Kỳ Anh</v>
      </c>
      <c r="M32" s="94">
        <f t="shared" si="7"/>
        <v>0</v>
      </c>
      <c r="N32" s="108" t="s">
        <v>204</v>
      </c>
      <c r="O32" s="108" t="s">
        <v>201</v>
      </c>
      <c r="P32" s="108"/>
      <c r="Q32" s="108"/>
    </row>
    <row r="33" spans="1:17" ht="25.5" hidden="1" customHeight="1">
      <c r="A33" s="109" t="s">
        <v>225</v>
      </c>
      <c r="B33" s="110" t="s">
        <v>217</v>
      </c>
      <c r="C33" s="111"/>
      <c r="D33" s="111">
        <v>0.9</v>
      </c>
      <c r="E33" s="111">
        <v>0.1</v>
      </c>
      <c r="F33" s="111"/>
      <c r="G33" s="117">
        <f>SUMIF('Bieu 01 (2020)'!$B$7:$B$19,"Huyện Kỳ Anh",'Bieu 01 (2020)'!$E$7:$E$19)-G34-G37-G40</f>
        <v>0</v>
      </c>
      <c r="H33" s="112">
        <f t="shared" ref="H33" si="13">ROUND(C33*G33,0)</f>
        <v>0</v>
      </c>
      <c r="I33" s="112">
        <f t="shared" ref="I33" si="14">G33-H33-J33-K33</f>
        <v>0</v>
      </c>
      <c r="J33" s="112">
        <f t="shared" ref="J33" si="15">ROUND(E33*G33,0)</f>
        <v>0</v>
      </c>
      <c r="K33" s="112">
        <f t="shared" ref="K33" si="16">ROUND(F33*G33,0)</f>
        <v>0</v>
      </c>
      <c r="L33" s="92" t="str">
        <f t="shared" si="6"/>
        <v>Huyện Kỳ Anh</v>
      </c>
      <c r="M33" s="94">
        <f t="shared" si="7"/>
        <v>0</v>
      </c>
      <c r="N33" s="92" t="s">
        <v>204</v>
      </c>
      <c r="O33" s="92" t="s">
        <v>217</v>
      </c>
    </row>
    <row r="34" spans="1:17" ht="25.5" hidden="1" customHeight="1">
      <c r="A34" s="109" t="s">
        <v>226</v>
      </c>
      <c r="B34" s="110" t="s">
        <v>22</v>
      </c>
      <c r="C34" s="111"/>
      <c r="D34" s="111"/>
      <c r="E34" s="111"/>
      <c r="F34" s="111"/>
      <c r="G34" s="112"/>
      <c r="H34" s="112">
        <f t="shared" ref="H34:K34" si="17">H35+H36</f>
        <v>0</v>
      </c>
      <c r="I34" s="112">
        <f t="shared" si="17"/>
        <v>0</v>
      </c>
      <c r="J34" s="112">
        <f t="shared" si="17"/>
        <v>0</v>
      </c>
      <c r="K34" s="112">
        <f t="shared" si="17"/>
        <v>0</v>
      </c>
      <c r="L34" s="92" t="str">
        <f t="shared" si="6"/>
        <v>Huyện Kỳ Anh</v>
      </c>
      <c r="M34" s="94">
        <f t="shared" si="7"/>
        <v>0</v>
      </c>
      <c r="N34" s="92" t="s">
        <v>204</v>
      </c>
      <c r="O34" s="92" t="s">
        <v>218</v>
      </c>
    </row>
    <row r="35" spans="1:17" ht="25.5" hidden="1" customHeight="1">
      <c r="A35" s="118" t="s">
        <v>8</v>
      </c>
      <c r="B35" s="56" t="s">
        <v>219</v>
      </c>
      <c r="C35" s="111"/>
      <c r="D35" s="111"/>
      <c r="E35" s="111">
        <v>1</v>
      </c>
      <c r="F35" s="111"/>
      <c r="G35" s="112"/>
      <c r="H35" s="112">
        <f t="shared" ref="H35:H36" si="18">ROUND(C35*G35,0)</f>
        <v>0</v>
      </c>
      <c r="I35" s="112">
        <f t="shared" ref="I35:I36" si="19">G35-H35-J35-K35</f>
        <v>0</v>
      </c>
      <c r="J35" s="112">
        <f t="shared" ref="J35:J36" si="20">ROUND(E35*G35,0)</f>
        <v>0</v>
      </c>
      <c r="K35" s="112">
        <f t="shared" ref="K35:K36" si="21">ROUND(F35*G35,0)</f>
        <v>0</v>
      </c>
      <c r="L35" s="92" t="str">
        <f t="shared" si="6"/>
        <v>Huyện Kỳ Anh</v>
      </c>
      <c r="M35" s="94">
        <f t="shared" si="7"/>
        <v>0</v>
      </c>
      <c r="N35" s="92" t="s">
        <v>204</v>
      </c>
      <c r="O35" s="92" t="s">
        <v>218</v>
      </c>
    </row>
    <row r="36" spans="1:17" ht="25.5" hidden="1" customHeight="1">
      <c r="A36" s="118" t="s">
        <v>8</v>
      </c>
      <c r="B36" s="56" t="s">
        <v>220</v>
      </c>
      <c r="C36" s="111"/>
      <c r="D36" s="111"/>
      <c r="E36" s="111">
        <v>0.5</v>
      </c>
      <c r="F36" s="111">
        <v>0.5</v>
      </c>
      <c r="G36" s="119">
        <f>G34-G35</f>
        <v>0</v>
      </c>
      <c r="H36" s="112">
        <f t="shared" si="18"/>
        <v>0</v>
      </c>
      <c r="I36" s="112">
        <f t="shared" si="19"/>
        <v>0</v>
      </c>
      <c r="J36" s="112">
        <f t="shared" si="20"/>
        <v>0</v>
      </c>
      <c r="K36" s="112">
        <f t="shared" si="21"/>
        <v>0</v>
      </c>
      <c r="L36" s="92" t="str">
        <f t="shared" si="6"/>
        <v>Huyện Kỳ Anh</v>
      </c>
      <c r="M36" s="94">
        <f t="shared" si="7"/>
        <v>0</v>
      </c>
      <c r="N36" s="92" t="s">
        <v>204</v>
      </c>
      <c r="O36" s="92" t="s">
        <v>218</v>
      </c>
    </row>
    <row r="37" spans="1:17" ht="25.5" hidden="1" customHeight="1">
      <c r="A37" s="109" t="s">
        <v>227</v>
      </c>
      <c r="B37" s="110" t="s">
        <v>23</v>
      </c>
      <c r="C37" s="111"/>
      <c r="D37" s="111"/>
      <c r="E37" s="111"/>
      <c r="F37" s="111"/>
      <c r="G37" s="112"/>
      <c r="H37" s="112">
        <f t="shared" ref="H37:K37" si="22">H38+H39</f>
        <v>0</v>
      </c>
      <c r="I37" s="112">
        <f t="shared" si="22"/>
        <v>0</v>
      </c>
      <c r="J37" s="112">
        <f t="shared" si="22"/>
        <v>0</v>
      </c>
      <c r="K37" s="112">
        <f t="shared" si="22"/>
        <v>0</v>
      </c>
      <c r="L37" s="92" t="str">
        <f t="shared" si="6"/>
        <v>Huyện Kỳ Anh</v>
      </c>
      <c r="M37" s="94">
        <f t="shared" si="7"/>
        <v>0</v>
      </c>
      <c r="N37" s="92" t="s">
        <v>204</v>
      </c>
      <c r="O37" s="92" t="s">
        <v>221</v>
      </c>
    </row>
    <row r="38" spans="1:17" ht="25.5" hidden="1" customHeight="1">
      <c r="A38" s="109" t="s">
        <v>8</v>
      </c>
      <c r="B38" s="110" t="s">
        <v>222</v>
      </c>
      <c r="C38" s="111"/>
      <c r="D38" s="111"/>
      <c r="E38" s="111">
        <v>0.8</v>
      </c>
      <c r="F38" s="111">
        <v>0.2</v>
      </c>
      <c r="G38" s="112"/>
      <c r="H38" s="112">
        <f t="shared" ref="H38:H40" si="23">ROUND(C38*G38,0)</f>
        <v>0</v>
      </c>
      <c r="I38" s="112">
        <f t="shared" ref="I38:I40" si="24">G38-H38-J38-K38</f>
        <v>0</v>
      </c>
      <c r="J38" s="112">
        <f t="shared" ref="J38:J40" si="25">ROUND(E38*G38,0)</f>
        <v>0</v>
      </c>
      <c r="K38" s="112">
        <f t="shared" ref="K38:K40" si="26">ROUND(F38*G38,0)</f>
        <v>0</v>
      </c>
      <c r="L38" s="92" t="str">
        <f t="shared" si="6"/>
        <v>Huyện Kỳ Anh</v>
      </c>
      <c r="M38" s="94">
        <f t="shared" si="7"/>
        <v>0</v>
      </c>
      <c r="N38" s="92" t="s">
        <v>204</v>
      </c>
      <c r="O38" s="92" t="s">
        <v>221</v>
      </c>
    </row>
    <row r="39" spans="1:17" ht="25.5" hidden="1" customHeight="1">
      <c r="A39" s="109" t="s">
        <v>8</v>
      </c>
      <c r="B39" s="110" t="s">
        <v>223</v>
      </c>
      <c r="C39" s="111"/>
      <c r="D39" s="111"/>
      <c r="E39" s="111">
        <v>0.5</v>
      </c>
      <c r="F39" s="111">
        <v>0.5</v>
      </c>
      <c r="G39" s="119">
        <f>G37-G38</f>
        <v>0</v>
      </c>
      <c r="H39" s="112">
        <f t="shared" si="23"/>
        <v>0</v>
      </c>
      <c r="I39" s="112">
        <f t="shared" si="24"/>
        <v>0</v>
      </c>
      <c r="J39" s="112">
        <f t="shared" si="25"/>
        <v>0</v>
      </c>
      <c r="K39" s="112">
        <f t="shared" si="26"/>
        <v>0</v>
      </c>
      <c r="L39" s="92" t="str">
        <f t="shared" si="6"/>
        <v>Huyện Kỳ Anh</v>
      </c>
      <c r="M39" s="94">
        <f t="shared" si="7"/>
        <v>0</v>
      </c>
      <c r="N39" s="92" t="s">
        <v>204</v>
      </c>
      <c r="O39" s="92" t="s">
        <v>221</v>
      </c>
    </row>
    <row r="40" spans="1:17" ht="25.5" hidden="1" customHeight="1">
      <c r="A40" s="109" t="s">
        <v>228</v>
      </c>
      <c r="B40" s="110" t="s">
        <v>25</v>
      </c>
      <c r="C40" s="111"/>
      <c r="D40" s="111"/>
      <c r="E40" s="111">
        <v>1</v>
      </c>
      <c r="F40" s="111"/>
      <c r="G40" s="112"/>
      <c r="H40" s="112">
        <f t="shared" si="23"/>
        <v>0</v>
      </c>
      <c r="I40" s="112">
        <f t="shared" si="24"/>
        <v>0</v>
      </c>
      <c r="J40" s="112">
        <f t="shared" si="25"/>
        <v>0</v>
      </c>
      <c r="K40" s="112">
        <f t="shared" si="26"/>
        <v>0</v>
      </c>
      <c r="L40" s="92" t="str">
        <f t="shared" si="6"/>
        <v>Huyện Kỳ Anh</v>
      </c>
      <c r="M40" s="94">
        <f t="shared" si="7"/>
        <v>0</v>
      </c>
      <c r="N40" s="92" t="s">
        <v>204</v>
      </c>
      <c r="O40" s="92" t="s">
        <v>224</v>
      </c>
    </row>
    <row r="41" spans="1:17" s="88" customFormat="1" ht="25.5" hidden="1" customHeight="1">
      <c r="A41" s="113">
        <v>3</v>
      </c>
      <c r="B41" s="114" t="s">
        <v>205</v>
      </c>
      <c r="C41" s="115"/>
      <c r="D41" s="115"/>
      <c r="E41" s="115"/>
      <c r="F41" s="115"/>
      <c r="G41" s="116">
        <f>G42+G49+G52+G55</f>
        <v>12480</v>
      </c>
      <c r="H41" s="116">
        <f>H42+H49+H52+H55</f>
        <v>0</v>
      </c>
      <c r="I41" s="116">
        <f>I42+I49+I52+I55</f>
        <v>0</v>
      </c>
      <c r="J41" s="116">
        <f>J42+J49+J52+J55</f>
        <v>8909</v>
      </c>
      <c r="K41" s="116">
        <f>K42+K49+K52+K55</f>
        <v>3571</v>
      </c>
      <c r="L41" s="108" t="str">
        <f t="shared" si="6"/>
        <v>Huyện Kỳ Anh</v>
      </c>
      <c r="M41" s="94">
        <f t="shared" si="7"/>
        <v>0</v>
      </c>
      <c r="N41" s="108" t="s">
        <v>206</v>
      </c>
      <c r="O41" s="108" t="s">
        <v>201</v>
      </c>
      <c r="P41" s="108"/>
      <c r="Q41" s="108"/>
    </row>
    <row r="42" spans="1:17" ht="25.5" hidden="1" customHeight="1">
      <c r="A42" s="109" t="s">
        <v>229</v>
      </c>
      <c r="B42" s="110" t="s">
        <v>217</v>
      </c>
      <c r="C42" s="111"/>
      <c r="D42" s="111"/>
      <c r="E42" s="111"/>
      <c r="F42" s="111"/>
      <c r="G42" s="117">
        <f>SUMIF('Bieu 01 (2020)'!$B$7:$B$19,"Huyện Kỳ Anh",'Bieu 01 (2020)'!$F$7:$F$19)-G49-G52-G55</f>
        <v>11430</v>
      </c>
      <c r="H42" s="116">
        <f>H43+H46</f>
        <v>0</v>
      </c>
      <c r="I42" s="116">
        <f>I43+I46</f>
        <v>0</v>
      </c>
      <c r="J42" s="116">
        <f>J43+J46</f>
        <v>8384</v>
      </c>
      <c r="K42" s="116">
        <f>K43+K46</f>
        <v>3046</v>
      </c>
      <c r="L42" s="92" t="str">
        <f t="shared" si="6"/>
        <v>Huyện Kỳ Anh</v>
      </c>
      <c r="M42" s="94">
        <f t="shared" si="7"/>
        <v>0</v>
      </c>
      <c r="N42" s="92" t="s">
        <v>206</v>
      </c>
      <c r="O42" s="92" t="s">
        <v>217</v>
      </c>
    </row>
    <row r="43" spans="1:17" ht="24" hidden="1" customHeight="1">
      <c r="A43" s="109" t="s">
        <v>71</v>
      </c>
      <c r="B43" s="110" t="s">
        <v>230</v>
      </c>
      <c r="C43" s="111"/>
      <c r="D43" s="111"/>
      <c r="E43" s="111"/>
      <c r="F43" s="111"/>
      <c r="G43" s="112">
        <v>2900</v>
      </c>
      <c r="H43" s="112">
        <f t="shared" ref="H43:K43" si="27">H44+H45</f>
        <v>0</v>
      </c>
      <c r="I43" s="112">
        <f t="shared" si="27"/>
        <v>0</v>
      </c>
      <c r="J43" s="112">
        <f t="shared" si="27"/>
        <v>2460</v>
      </c>
      <c r="K43" s="112">
        <f t="shared" si="27"/>
        <v>440</v>
      </c>
      <c r="L43" s="92" t="str">
        <f t="shared" si="6"/>
        <v>Huyện Kỳ Anh</v>
      </c>
      <c r="M43" s="94">
        <f t="shared" si="7"/>
        <v>0</v>
      </c>
      <c r="N43" s="92" t="s">
        <v>206</v>
      </c>
      <c r="O43" s="92" t="s">
        <v>217</v>
      </c>
    </row>
    <row r="44" spans="1:17" ht="25.5" hidden="1" customHeight="1">
      <c r="A44" s="109" t="s">
        <v>8</v>
      </c>
      <c r="B44" s="110" t="s">
        <v>231</v>
      </c>
      <c r="C44" s="111"/>
      <c r="D44" s="111"/>
      <c r="E44" s="111">
        <v>0.9</v>
      </c>
      <c r="F44" s="111">
        <v>0.1</v>
      </c>
      <c r="G44" s="119">
        <f>G43-G45</f>
        <v>2650</v>
      </c>
      <c r="H44" s="112">
        <f t="shared" ref="H44:H45" si="28">ROUND(C44*G44,0)</f>
        <v>0</v>
      </c>
      <c r="I44" s="112">
        <f t="shared" ref="I44:I45" si="29">G44-H44-J44-K44</f>
        <v>0</v>
      </c>
      <c r="J44" s="112">
        <f t="shared" ref="J44:J45" si="30">ROUND(E44*G44,0)</f>
        <v>2385</v>
      </c>
      <c r="K44" s="112">
        <f t="shared" ref="K44:K45" si="31">ROUND(F44*G44,0)</f>
        <v>265</v>
      </c>
      <c r="L44" s="92" t="str">
        <f t="shared" si="6"/>
        <v>Huyện Kỳ Anh</v>
      </c>
      <c r="M44" s="94">
        <f t="shared" si="7"/>
        <v>0</v>
      </c>
      <c r="N44" s="92" t="s">
        <v>206</v>
      </c>
      <c r="O44" s="92" t="s">
        <v>217</v>
      </c>
    </row>
    <row r="45" spans="1:17" ht="25.5" hidden="1" customHeight="1">
      <c r="A45" s="109" t="s">
        <v>8</v>
      </c>
      <c r="B45" s="110" t="s">
        <v>232</v>
      </c>
      <c r="C45" s="111"/>
      <c r="D45" s="111"/>
      <c r="E45" s="111">
        <v>0.3</v>
      </c>
      <c r="F45" s="111">
        <v>0.7</v>
      </c>
      <c r="G45" s="112">
        <v>250</v>
      </c>
      <c r="H45" s="112">
        <f t="shared" si="28"/>
        <v>0</v>
      </c>
      <c r="I45" s="112">
        <f t="shared" si="29"/>
        <v>0</v>
      </c>
      <c r="J45" s="112">
        <f t="shared" si="30"/>
        <v>75</v>
      </c>
      <c r="K45" s="112">
        <f t="shared" si="31"/>
        <v>175</v>
      </c>
      <c r="L45" s="92" t="str">
        <f t="shared" si="6"/>
        <v>Huyện Kỳ Anh</v>
      </c>
      <c r="M45" s="94">
        <f t="shared" si="7"/>
        <v>0</v>
      </c>
      <c r="N45" s="92" t="s">
        <v>206</v>
      </c>
      <c r="O45" s="92" t="s">
        <v>217</v>
      </c>
    </row>
    <row r="46" spans="1:17" ht="25.5" hidden="1" customHeight="1">
      <c r="A46" s="109" t="s">
        <v>72</v>
      </c>
      <c r="B46" s="110" t="s">
        <v>233</v>
      </c>
      <c r="C46" s="111"/>
      <c r="D46" s="111"/>
      <c r="E46" s="111"/>
      <c r="F46" s="111"/>
      <c r="G46" s="119">
        <f>G42-G43</f>
        <v>8530</v>
      </c>
      <c r="H46" s="112">
        <f t="shared" ref="H46:K46" si="32">H47+H48</f>
        <v>0</v>
      </c>
      <c r="I46" s="112">
        <f t="shared" si="32"/>
        <v>0</v>
      </c>
      <c r="J46" s="112">
        <f t="shared" si="32"/>
        <v>5924</v>
      </c>
      <c r="K46" s="112">
        <f t="shared" si="32"/>
        <v>2606</v>
      </c>
      <c r="L46" s="92" t="str">
        <f t="shared" si="6"/>
        <v>Huyện Kỳ Anh</v>
      </c>
      <c r="M46" s="94">
        <f t="shared" si="7"/>
        <v>0</v>
      </c>
      <c r="N46" s="92" t="s">
        <v>206</v>
      </c>
      <c r="O46" s="92" t="s">
        <v>217</v>
      </c>
    </row>
    <row r="47" spans="1:17" ht="25.5" hidden="1" customHeight="1">
      <c r="A47" s="109" t="s">
        <v>8</v>
      </c>
      <c r="B47" s="110" t="s">
        <v>231</v>
      </c>
      <c r="C47" s="111"/>
      <c r="D47" s="111"/>
      <c r="E47" s="111">
        <v>0.8</v>
      </c>
      <c r="F47" s="111">
        <v>0.2</v>
      </c>
      <c r="G47" s="119">
        <f>G46-G48</f>
        <v>6730</v>
      </c>
      <c r="H47" s="112">
        <f t="shared" ref="H47:H48" si="33">ROUND(C47*G47,0)</f>
        <v>0</v>
      </c>
      <c r="I47" s="112">
        <f t="shared" ref="I47:I48" si="34">G47-H47-J47-K47</f>
        <v>0</v>
      </c>
      <c r="J47" s="112">
        <f t="shared" ref="J47:J48" si="35">ROUND(E47*G47,0)</f>
        <v>5384</v>
      </c>
      <c r="K47" s="112">
        <f t="shared" ref="K47:K48" si="36">ROUND(F47*G47,0)</f>
        <v>1346</v>
      </c>
      <c r="L47" s="92" t="str">
        <f t="shared" si="6"/>
        <v>Huyện Kỳ Anh</v>
      </c>
      <c r="M47" s="94">
        <f t="shared" si="7"/>
        <v>0</v>
      </c>
      <c r="N47" s="92" t="s">
        <v>206</v>
      </c>
      <c r="O47" s="92" t="s">
        <v>217</v>
      </c>
    </row>
    <row r="48" spans="1:17" ht="25.5" hidden="1" customHeight="1">
      <c r="A48" s="109" t="s">
        <v>8</v>
      </c>
      <c r="B48" s="110" t="s">
        <v>232</v>
      </c>
      <c r="C48" s="111"/>
      <c r="D48" s="111"/>
      <c r="E48" s="111">
        <v>0.3</v>
      </c>
      <c r="F48" s="111">
        <v>0.7</v>
      </c>
      <c r="G48" s="112">
        <v>1800</v>
      </c>
      <c r="H48" s="112">
        <f t="shared" si="33"/>
        <v>0</v>
      </c>
      <c r="I48" s="112">
        <f t="shared" si="34"/>
        <v>0</v>
      </c>
      <c r="J48" s="112">
        <f t="shared" si="35"/>
        <v>540</v>
      </c>
      <c r="K48" s="112">
        <f t="shared" si="36"/>
        <v>1260</v>
      </c>
      <c r="L48" s="92" t="str">
        <f t="shared" si="6"/>
        <v>Huyện Kỳ Anh</v>
      </c>
      <c r="M48" s="94">
        <f t="shared" si="7"/>
        <v>0</v>
      </c>
      <c r="N48" s="92" t="s">
        <v>206</v>
      </c>
      <c r="O48" s="92" t="s">
        <v>217</v>
      </c>
    </row>
    <row r="49" spans="1:17" ht="25.5" hidden="1" customHeight="1">
      <c r="A49" s="109" t="s">
        <v>234</v>
      </c>
      <c r="B49" s="110" t="s">
        <v>22</v>
      </c>
      <c r="C49" s="111"/>
      <c r="D49" s="111"/>
      <c r="E49" s="111"/>
      <c r="F49" s="111"/>
      <c r="G49" s="112">
        <v>50</v>
      </c>
      <c r="H49" s="112">
        <f>+H50+H51</f>
        <v>0</v>
      </c>
      <c r="I49" s="112">
        <f t="shared" ref="I49:K49" si="37">+I50+I51</f>
        <v>0</v>
      </c>
      <c r="J49" s="112">
        <f t="shared" si="37"/>
        <v>25</v>
      </c>
      <c r="K49" s="112">
        <f t="shared" si="37"/>
        <v>25</v>
      </c>
      <c r="L49" s="92" t="str">
        <f t="shared" si="6"/>
        <v>Huyện Kỳ Anh</v>
      </c>
      <c r="M49" s="94">
        <f t="shared" si="7"/>
        <v>0</v>
      </c>
      <c r="N49" s="92" t="s">
        <v>206</v>
      </c>
      <c r="O49" s="92" t="s">
        <v>218</v>
      </c>
    </row>
    <row r="50" spans="1:17" ht="25.5" hidden="1" customHeight="1">
      <c r="A50" s="118" t="s">
        <v>8</v>
      </c>
      <c r="B50" s="56" t="s">
        <v>219</v>
      </c>
      <c r="C50" s="111"/>
      <c r="D50" s="111"/>
      <c r="E50" s="111">
        <v>1</v>
      </c>
      <c r="F50" s="111"/>
      <c r="G50" s="112"/>
      <c r="H50" s="112">
        <f t="shared" ref="H50:H51" si="38">ROUND(C50*G50,0)</f>
        <v>0</v>
      </c>
      <c r="I50" s="112">
        <f t="shared" ref="I50:I51" si="39">G50-H50-J50-K50</f>
        <v>0</v>
      </c>
      <c r="J50" s="112">
        <f t="shared" ref="J50:J51" si="40">ROUND(E50*G50,0)</f>
        <v>0</v>
      </c>
      <c r="K50" s="112">
        <f t="shared" ref="K50:K51" si="41">ROUND(F50*G50,0)</f>
        <v>0</v>
      </c>
      <c r="L50" s="92" t="str">
        <f t="shared" si="6"/>
        <v>Huyện Kỳ Anh</v>
      </c>
      <c r="M50" s="94">
        <f t="shared" si="7"/>
        <v>0</v>
      </c>
      <c r="N50" s="92" t="s">
        <v>206</v>
      </c>
      <c r="O50" s="92" t="s">
        <v>218</v>
      </c>
    </row>
    <row r="51" spans="1:17" ht="25.5" hidden="1" customHeight="1">
      <c r="A51" s="118" t="s">
        <v>8</v>
      </c>
      <c r="B51" s="56" t="s">
        <v>220</v>
      </c>
      <c r="C51" s="111"/>
      <c r="D51" s="111"/>
      <c r="E51" s="111">
        <v>0.5</v>
      </c>
      <c r="F51" s="111">
        <v>0.5</v>
      </c>
      <c r="G51" s="119">
        <f>G49-G50</f>
        <v>50</v>
      </c>
      <c r="H51" s="112">
        <f t="shared" si="38"/>
        <v>0</v>
      </c>
      <c r="I51" s="112">
        <f t="shared" si="39"/>
        <v>0</v>
      </c>
      <c r="J51" s="112">
        <f t="shared" si="40"/>
        <v>25</v>
      </c>
      <c r="K51" s="112">
        <f t="shared" si="41"/>
        <v>25</v>
      </c>
      <c r="L51" s="92" t="str">
        <f t="shared" si="6"/>
        <v>Huyện Kỳ Anh</v>
      </c>
      <c r="M51" s="94">
        <f t="shared" si="7"/>
        <v>0</v>
      </c>
      <c r="N51" s="92" t="s">
        <v>206</v>
      </c>
      <c r="O51" s="92" t="s">
        <v>218</v>
      </c>
    </row>
    <row r="52" spans="1:17" ht="25.5" hidden="1" customHeight="1">
      <c r="A52" s="109" t="s">
        <v>235</v>
      </c>
      <c r="B52" s="110" t="s">
        <v>23</v>
      </c>
      <c r="C52" s="111"/>
      <c r="D52" s="111"/>
      <c r="E52" s="111"/>
      <c r="F52" s="111"/>
      <c r="G52" s="112">
        <v>1000</v>
      </c>
      <c r="H52" s="112">
        <f t="shared" ref="H52:I52" si="42">+H53+H54</f>
        <v>0</v>
      </c>
      <c r="I52" s="112">
        <f t="shared" si="42"/>
        <v>0</v>
      </c>
      <c r="J52" s="112">
        <f>+J53+J54</f>
        <v>500</v>
      </c>
      <c r="K52" s="112">
        <f t="shared" ref="K52" si="43">+K53+K54</f>
        <v>500</v>
      </c>
      <c r="L52" s="92" t="str">
        <f t="shared" si="6"/>
        <v>Huyện Kỳ Anh</v>
      </c>
      <c r="M52" s="94">
        <f t="shared" si="7"/>
        <v>0</v>
      </c>
      <c r="N52" s="92" t="s">
        <v>206</v>
      </c>
      <c r="O52" s="92" t="s">
        <v>221</v>
      </c>
    </row>
    <row r="53" spans="1:17" ht="25.5" hidden="1" customHeight="1">
      <c r="A53" s="109" t="s">
        <v>8</v>
      </c>
      <c r="B53" s="110" t="s">
        <v>222</v>
      </c>
      <c r="C53" s="111"/>
      <c r="D53" s="111"/>
      <c r="E53" s="111">
        <v>0.8</v>
      </c>
      <c r="F53" s="111">
        <v>0.2</v>
      </c>
      <c r="G53" s="112"/>
      <c r="H53" s="112">
        <f t="shared" ref="H53:H56" si="44">ROUND(C53*G53,0)</f>
        <v>0</v>
      </c>
      <c r="I53" s="112">
        <f t="shared" ref="I53:I56" si="45">G53-H53-J53-K53</f>
        <v>0</v>
      </c>
      <c r="J53" s="112">
        <f t="shared" ref="J53:J56" si="46">ROUND(E53*G53,0)</f>
        <v>0</v>
      </c>
      <c r="K53" s="112">
        <f t="shared" ref="K53:K56" si="47">ROUND(F53*G53,0)</f>
        <v>0</v>
      </c>
      <c r="L53" s="92" t="str">
        <f t="shared" si="6"/>
        <v>Huyện Kỳ Anh</v>
      </c>
      <c r="M53" s="94">
        <f t="shared" si="7"/>
        <v>0</v>
      </c>
      <c r="N53" s="92" t="s">
        <v>206</v>
      </c>
      <c r="O53" s="92" t="s">
        <v>221</v>
      </c>
    </row>
    <row r="54" spans="1:17" ht="25.5" hidden="1" customHeight="1">
      <c r="A54" s="109" t="s">
        <v>8</v>
      </c>
      <c r="B54" s="110" t="s">
        <v>223</v>
      </c>
      <c r="C54" s="111"/>
      <c r="D54" s="111"/>
      <c r="E54" s="111">
        <v>0.5</v>
      </c>
      <c r="F54" s="111">
        <v>0.5</v>
      </c>
      <c r="G54" s="119">
        <f>G52-G53</f>
        <v>1000</v>
      </c>
      <c r="H54" s="112">
        <f t="shared" si="44"/>
        <v>0</v>
      </c>
      <c r="I54" s="112">
        <f t="shared" si="45"/>
        <v>0</v>
      </c>
      <c r="J54" s="112">
        <f t="shared" si="46"/>
        <v>500</v>
      </c>
      <c r="K54" s="112">
        <f t="shared" si="47"/>
        <v>500</v>
      </c>
      <c r="L54" s="92" t="str">
        <f t="shared" si="6"/>
        <v>Huyện Kỳ Anh</v>
      </c>
      <c r="M54" s="94">
        <f t="shared" si="7"/>
        <v>0</v>
      </c>
      <c r="N54" s="92" t="s">
        <v>206</v>
      </c>
      <c r="O54" s="92" t="s">
        <v>221</v>
      </c>
    </row>
    <row r="55" spans="1:17" ht="25.5" hidden="1" customHeight="1">
      <c r="A55" s="109" t="s">
        <v>236</v>
      </c>
      <c r="B55" s="110" t="s">
        <v>25</v>
      </c>
      <c r="C55" s="111"/>
      <c r="D55" s="111"/>
      <c r="E55" s="111">
        <v>1</v>
      </c>
      <c r="F55" s="111"/>
      <c r="G55" s="112">
        <v>0</v>
      </c>
      <c r="H55" s="112">
        <f t="shared" si="44"/>
        <v>0</v>
      </c>
      <c r="I55" s="112">
        <f t="shared" si="45"/>
        <v>0</v>
      </c>
      <c r="J55" s="112">
        <f t="shared" si="46"/>
        <v>0</v>
      </c>
      <c r="K55" s="112">
        <f t="shared" si="47"/>
        <v>0</v>
      </c>
      <c r="L55" s="92" t="str">
        <f t="shared" si="6"/>
        <v>Huyện Kỳ Anh</v>
      </c>
      <c r="M55" s="94">
        <f t="shared" si="7"/>
        <v>0</v>
      </c>
      <c r="N55" s="92" t="s">
        <v>206</v>
      </c>
      <c r="O55" s="92" t="s">
        <v>224</v>
      </c>
    </row>
    <row r="56" spans="1:17" ht="25.5" hidden="1" customHeight="1">
      <c r="A56" s="109">
        <v>4</v>
      </c>
      <c r="B56" s="110" t="s">
        <v>207</v>
      </c>
      <c r="C56" s="111"/>
      <c r="D56" s="111">
        <v>0.5</v>
      </c>
      <c r="E56" s="111">
        <v>0.5</v>
      </c>
      <c r="F56" s="111"/>
      <c r="G56" s="117">
        <f>SUMIF('Bieu 01 (2020)'!$B$7:$B$19,"Huyện Kỳ Anh",'Bieu 01 (2020)'!$G$7:$G$19)</f>
        <v>4000</v>
      </c>
      <c r="H56" s="112">
        <f t="shared" si="44"/>
        <v>0</v>
      </c>
      <c r="I56" s="112">
        <f t="shared" si="45"/>
        <v>2000</v>
      </c>
      <c r="J56" s="112">
        <f t="shared" si="46"/>
        <v>2000</v>
      </c>
      <c r="K56" s="112">
        <f t="shared" si="47"/>
        <v>0</v>
      </c>
      <c r="L56" s="92" t="str">
        <f t="shared" si="6"/>
        <v>Huyện Kỳ Anh</v>
      </c>
      <c r="M56" s="94">
        <f t="shared" si="7"/>
        <v>0</v>
      </c>
      <c r="N56" s="92" t="s">
        <v>208</v>
      </c>
      <c r="O56" s="92" t="s">
        <v>201</v>
      </c>
    </row>
    <row r="57" spans="1:17" ht="25.5" hidden="1" customHeight="1">
      <c r="A57" s="109">
        <v>5</v>
      </c>
      <c r="B57" s="110" t="s">
        <v>29</v>
      </c>
      <c r="C57" s="111"/>
      <c r="D57" s="111"/>
      <c r="E57" s="111"/>
      <c r="F57" s="111"/>
      <c r="G57" s="117">
        <f>SUMIF('Bieu 01 (2020)'!$B$7:$B$19,"Huyện Kỳ Anh",'Bieu 01 (2020)'!$H$7:$H$19)</f>
        <v>19000</v>
      </c>
      <c r="H57" s="112">
        <f t="shared" ref="H57:I57" si="48">H58+H59</f>
        <v>0</v>
      </c>
      <c r="I57" s="112">
        <f t="shared" si="48"/>
        <v>0</v>
      </c>
      <c r="J57" s="112">
        <f>J58+J59</f>
        <v>17000</v>
      </c>
      <c r="K57" s="112">
        <f t="shared" ref="K57" si="49">K58+K59</f>
        <v>2000</v>
      </c>
      <c r="L57" s="92" t="str">
        <f t="shared" si="6"/>
        <v>Huyện Kỳ Anh</v>
      </c>
      <c r="M57" s="94">
        <f t="shared" si="7"/>
        <v>0</v>
      </c>
      <c r="N57" s="92" t="s">
        <v>29</v>
      </c>
      <c r="O57" s="92" t="s">
        <v>201</v>
      </c>
    </row>
    <row r="58" spans="1:17" ht="25.5" hidden="1" customHeight="1">
      <c r="A58" s="109" t="s">
        <v>8</v>
      </c>
      <c r="B58" s="110" t="s">
        <v>237</v>
      </c>
      <c r="C58" s="111"/>
      <c r="D58" s="111"/>
      <c r="E58" s="111"/>
      <c r="F58" s="111">
        <v>1</v>
      </c>
      <c r="G58" s="112">
        <v>2000</v>
      </c>
      <c r="H58" s="112">
        <f t="shared" ref="H58:H59" si="50">ROUND(C58*G58,0)</f>
        <v>0</v>
      </c>
      <c r="I58" s="112">
        <f t="shared" ref="I58:I59" si="51">G58-H58-J58-K58</f>
        <v>0</v>
      </c>
      <c r="J58" s="112">
        <f t="shared" ref="J58:J59" si="52">ROUND(E58*G58,0)</f>
        <v>0</v>
      </c>
      <c r="K58" s="112">
        <f t="shared" ref="K58:K59" si="53">ROUND(F58*G58,0)</f>
        <v>2000</v>
      </c>
      <c r="L58" s="92" t="str">
        <f t="shared" si="6"/>
        <v>Huyện Kỳ Anh</v>
      </c>
      <c r="M58" s="94">
        <f t="shared" si="7"/>
        <v>0</v>
      </c>
      <c r="N58" s="92" t="s">
        <v>29</v>
      </c>
      <c r="O58" s="92" t="s">
        <v>238</v>
      </c>
    </row>
    <row r="59" spans="1:17" ht="25.5" hidden="1" customHeight="1">
      <c r="A59" s="109" t="s">
        <v>8</v>
      </c>
      <c r="B59" s="110" t="s">
        <v>239</v>
      </c>
      <c r="C59" s="111"/>
      <c r="D59" s="111"/>
      <c r="E59" s="111">
        <v>1</v>
      </c>
      <c r="F59" s="111"/>
      <c r="G59" s="119">
        <f>G57-G58</f>
        <v>17000</v>
      </c>
      <c r="H59" s="112">
        <f t="shared" si="50"/>
        <v>0</v>
      </c>
      <c r="I59" s="112">
        <f t="shared" si="51"/>
        <v>0</v>
      </c>
      <c r="J59" s="112">
        <f t="shared" si="52"/>
        <v>17000</v>
      </c>
      <c r="K59" s="112">
        <f t="shared" si="53"/>
        <v>0</v>
      </c>
      <c r="L59" s="92" t="str">
        <f t="shared" si="6"/>
        <v>Huyện Kỳ Anh</v>
      </c>
      <c r="M59" s="94">
        <f t="shared" si="7"/>
        <v>0</v>
      </c>
      <c r="N59" s="92" t="s">
        <v>29</v>
      </c>
      <c r="O59" s="92" t="s">
        <v>240</v>
      </c>
    </row>
    <row r="60" spans="1:17" s="88" customFormat="1" ht="25.5" hidden="1" customHeight="1">
      <c r="A60" s="113">
        <v>6</v>
      </c>
      <c r="B60" s="114" t="s">
        <v>31</v>
      </c>
      <c r="C60" s="115"/>
      <c r="D60" s="115"/>
      <c r="E60" s="115"/>
      <c r="F60" s="115"/>
      <c r="G60" s="116">
        <f>G61+G66</f>
        <v>2700</v>
      </c>
      <c r="H60" s="116">
        <f t="shared" ref="H60" si="54">H61+H66</f>
        <v>0</v>
      </c>
      <c r="I60" s="116">
        <f>I61+I66</f>
        <v>0</v>
      </c>
      <c r="J60" s="116">
        <f t="shared" ref="J60:K60" si="55">J61+J66</f>
        <v>1450</v>
      </c>
      <c r="K60" s="116">
        <f t="shared" si="55"/>
        <v>1250</v>
      </c>
      <c r="L60" s="108" t="str">
        <f t="shared" si="6"/>
        <v>Huyện Kỳ Anh</v>
      </c>
      <c r="M60" s="94">
        <f t="shared" si="7"/>
        <v>0</v>
      </c>
      <c r="N60" s="108" t="s">
        <v>165</v>
      </c>
      <c r="O60" s="108" t="s">
        <v>201</v>
      </c>
      <c r="P60" s="108"/>
      <c r="Q60" s="108"/>
    </row>
    <row r="61" spans="1:17" ht="25.5" hidden="1" customHeight="1">
      <c r="A61" s="109" t="s">
        <v>241</v>
      </c>
      <c r="B61" s="110" t="s">
        <v>242</v>
      </c>
      <c r="C61" s="111"/>
      <c r="D61" s="111"/>
      <c r="E61" s="111"/>
      <c r="F61" s="111"/>
      <c r="G61" s="112">
        <v>750</v>
      </c>
      <c r="H61" s="112">
        <f t="shared" ref="H61:I61" si="56">H62+H65</f>
        <v>0</v>
      </c>
      <c r="I61" s="112">
        <f t="shared" si="56"/>
        <v>0</v>
      </c>
      <c r="J61" s="112">
        <f>J62+J65</f>
        <v>450</v>
      </c>
      <c r="K61" s="112">
        <f t="shared" ref="K61" si="57">K62+K65</f>
        <v>300</v>
      </c>
      <c r="L61" s="92" t="str">
        <f t="shared" si="6"/>
        <v>Huyện Kỳ Anh</v>
      </c>
      <c r="M61" s="94">
        <f t="shared" si="7"/>
        <v>0</v>
      </c>
      <c r="N61" s="92" t="s">
        <v>165</v>
      </c>
      <c r="O61" s="92" t="s">
        <v>243</v>
      </c>
      <c r="P61" s="92" t="s">
        <v>201</v>
      </c>
    </row>
    <row r="62" spans="1:17" ht="25.5" hidden="1" customHeight="1">
      <c r="A62" s="109" t="s">
        <v>71</v>
      </c>
      <c r="B62" s="110" t="s">
        <v>244</v>
      </c>
      <c r="C62" s="111"/>
      <c r="D62" s="111"/>
      <c r="E62" s="111"/>
      <c r="F62" s="111"/>
      <c r="G62" s="112">
        <v>300</v>
      </c>
      <c r="H62" s="112">
        <f t="shared" ref="H62:I62" si="58">+H63+H64</f>
        <v>0</v>
      </c>
      <c r="I62" s="112">
        <f t="shared" si="58"/>
        <v>0</v>
      </c>
      <c r="J62" s="112">
        <f>+J63+J64</f>
        <v>0</v>
      </c>
      <c r="K62" s="112">
        <f t="shared" ref="K62" si="59">+K63+K64</f>
        <v>300</v>
      </c>
      <c r="L62" s="92" t="str">
        <f t="shared" si="6"/>
        <v>Huyện Kỳ Anh</v>
      </c>
      <c r="M62" s="94">
        <f t="shared" si="7"/>
        <v>0</v>
      </c>
      <c r="N62" s="92" t="s">
        <v>165</v>
      </c>
      <c r="O62" s="92" t="s">
        <v>243</v>
      </c>
    </row>
    <row r="63" spans="1:17" ht="25.5" hidden="1" customHeight="1">
      <c r="A63" s="109" t="s">
        <v>8</v>
      </c>
      <c r="B63" s="110" t="s">
        <v>245</v>
      </c>
      <c r="C63" s="111"/>
      <c r="D63" s="111"/>
      <c r="E63" s="111"/>
      <c r="F63" s="111">
        <v>1</v>
      </c>
      <c r="G63" s="119">
        <f>G62-G64</f>
        <v>300</v>
      </c>
      <c r="H63" s="112">
        <f t="shared" ref="H63:H65" si="60">ROUND(C63*G63,0)</f>
        <v>0</v>
      </c>
      <c r="I63" s="112">
        <f t="shared" ref="I63:I65" si="61">G63-H63-J63-K63</f>
        <v>0</v>
      </c>
      <c r="J63" s="112">
        <f t="shared" ref="J63:J65" si="62">ROUND(E63*G63,0)</f>
        <v>0</v>
      </c>
      <c r="K63" s="112">
        <f t="shared" ref="K63:K65" si="63">ROUND(F63*G63,0)</f>
        <v>300</v>
      </c>
      <c r="L63" s="92" t="str">
        <f t="shared" si="6"/>
        <v>Huyện Kỳ Anh</v>
      </c>
      <c r="M63" s="94">
        <f t="shared" si="7"/>
        <v>0</v>
      </c>
      <c r="N63" s="92" t="s">
        <v>165</v>
      </c>
      <c r="O63" s="92" t="s">
        <v>243</v>
      </c>
    </row>
    <row r="64" spans="1:17" ht="25.5" hidden="1" customHeight="1">
      <c r="A64" s="109" t="s">
        <v>8</v>
      </c>
      <c r="B64" s="110" t="s">
        <v>246</v>
      </c>
      <c r="C64" s="111"/>
      <c r="D64" s="111"/>
      <c r="E64" s="111">
        <v>0.6</v>
      </c>
      <c r="F64" s="111">
        <v>0.4</v>
      </c>
      <c r="G64" s="119"/>
      <c r="H64" s="112">
        <f t="shared" si="60"/>
        <v>0</v>
      </c>
      <c r="I64" s="112">
        <f t="shared" si="61"/>
        <v>0</v>
      </c>
      <c r="J64" s="112">
        <f t="shared" si="62"/>
        <v>0</v>
      </c>
      <c r="K64" s="112">
        <f t="shared" si="63"/>
        <v>0</v>
      </c>
      <c r="L64" s="92" t="str">
        <f t="shared" si="6"/>
        <v>Huyện Kỳ Anh</v>
      </c>
      <c r="M64" s="94">
        <f t="shared" si="7"/>
        <v>0</v>
      </c>
      <c r="N64" s="92" t="s">
        <v>165</v>
      </c>
      <c r="O64" s="92" t="s">
        <v>243</v>
      </c>
    </row>
    <row r="65" spans="1:17" ht="25.5" hidden="1" customHeight="1">
      <c r="A65" s="109" t="s">
        <v>72</v>
      </c>
      <c r="B65" s="110" t="s">
        <v>247</v>
      </c>
      <c r="C65" s="111"/>
      <c r="D65" s="111"/>
      <c r="E65" s="111">
        <v>1</v>
      </c>
      <c r="F65" s="111"/>
      <c r="G65" s="119">
        <f>G61-G62</f>
        <v>450</v>
      </c>
      <c r="H65" s="112">
        <f t="shared" si="60"/>
        <v>0</v>
      </c>
      <c r="I65" s="112">
        <f t="shared" si="61"/>
        <v>0</v>
      </c>
      <c r="J65" s="112">
        <f t="shared" si="62"/>
        <v>450</v>
      </c>
      <c r="K65" s="112">
        <f t="shared" si="63"/>
        <v>0</v>
      </c>
      <c r="L65" s="92" t="str">
        <f t="shared" si="6"/>
        <v>Huyện Kỳ Anh</v>
      </c>
      <c r="M65" s="94">
        <f t="shared" si="7"/>
        <v>0</v>
      </c>
      <c r="N65" s="92" t="s">
        <v>165</v>
      </c>
      <c r="O65" s="92" t="s">
        <v>243</v>
      </c>
    </row>
    <row r="66" spans="1:17" ht="25.5" hidden="1" customHeight="1">
      <c r="A66" s="109" t="s">
        <v>248</v>
      </c>
      <c r="B66" s="110" t="s">
        <v>249</v>
      </c>
      <c r="C66" s="111"/>
      <c r="D66" s="111"/>
      <c r="E66" s="111"/>
      <c r="F66" s="111"/>
      <c r="G66" s="117">
        <f>SUMIF('Bieu 01 (2020)'!$B$7:$B$19,"Huyện Kỳ Anh",'Bieu 01 (2020)'!$I$7:$I$19)-G61</f>
        <v>1950</v>
      </c>
      <c r="H66" s="112">
        <f t="shared" ref="H66:I66" si="64">+H67+H68</f>
        <v>0</v>
      </c>
      <c r="I66" s="112">
        <f t="shared" si="64"/>
        <v>0</v>
      </c>
      <c r="J66" s="112">
        <f>+J67+J68</f>
        <v>1000</v>
      </c>
      <c r="K66" s="112">
        <f t="shared" ref="K66" si="65">+K67+K68</f>
        <v>950</v>
      </c>
      <c r="L66" s="92" t="str">
        <f t="shared" si="6"/>
        <v>Huyện Kỳ Anh</v>
      </c>
      <c r="M66" s="94">
        <f t="shared" si="7"/>
        <v>0</v>
      </c>
      <c r="N66" s="92" t="s">
        <v>165</v>
      </c>
      <c r="O66" s="92" t="s">
        <v>250</v>
      </c>
      <c r="P66" s="92" t="s">
        <v>201</v>
      </c>
    </row>
    <row r="67" spans="1:17" ht="25.5" hidden="1" customHeight="1">
      <c r="A67" s="109" t="s">
        <v>8</v>
      </c>
      <c r="B67" s="110" t="s">
        <v>251</v>
      </c>
      <c r="C67" s="111"/>
      <c r="D67" s="111"/>
      <c r="E67" s="111">
        <v>1</v>
      </c>
      <c r="F67" s="111"/>
      <c r="G67" s="112">
        <v>1000</v>
      </c>
      <c r="H67" s="112">
        <f t="shared" ref="H67:H69" si="66">ROUND(C67*G67,0)</f>
        <v>0</v>
      </c>
      <c r="I67" s="112">
        <f t="shared" ref="I67:I69" si="67">G67-H67-J67-K67</f>
        <v>0</v>
      </c>
      <c r="J67" s="112">
        <f t="shared" ref="J67:J69" si="68">ROUND(E67*G67,0)</f>
        <v>1000</v>
      </c>
      <c r="K67" s="112">
        <f t="shared" ref="K67:K69" si="69">ROUND(F67*G67,0)</f>
        <v>0</v>
      </c>
      <c r="L67" s="92" t="str">
        <f t="shared" si="6"/>
        <v>Huyện Kỳ Anh</v>
      </c>
      <c r="M67" s="94">
        <f t="shared" si="7"/>
        <v>0</v>
      </c>
      <c r="N67" s="92" t="s">
        <v>165</v>
      </c>
      <c r="O67" s="92" t="s">
        <v>250</v>
      </c>
    </row>
    <row r="68" spans="1:17" ht="25.5" hidden="1" customHeight="1">
      <c r="A68" s="109" t="s">
        <v>8</v>
      </c>
      <c r="B68" s="110" t="s">
        <v>252</v>
      </c>
      <c r="C68" s="111"/>
      <c r="D68" s="111"/>
      <c r="E68" s="111"/>
      <c r="F68" s="111">
        <v>1</v>
      </c>
      <c r="G68" s="119">
        <f>G66-G67</f>
        <v>950</v>
      </c>
      <c r="H68" s="112">
        <f t="shared" si="66"/>
        <v>0</v>
      </c>
      <c r="I68" s="112">
        <f t="shared" si="67"/>
        <v>0</v>
      </c>
      <c r="J68" s="112">
        <f t="shared" si="68"/>
        <v>0</v>
      </c>
      <c r="K68" s="112">
        <f t="shared" si="69"/>
        <v>950</v>
      </c>
      <c r="L68" s="92" t="str">
        <f t="shared" si="6"/>
        <v>Huyện Kỳ Anh</v>
      </c>
      <c r="M68" s="94">
        <f t="shared" si="7"/>
        <v>0</v>
      </c>
      <c r="N68" s="92" t="s">
        <v>165</v>
      </c>
      <c r="O68" s="92" t="s">
        <v>250</v>
      </c>
    </row>
    <row r="69" spans="1:17" ht="25.5" hidden="1" customHeight="1">
      <c r="A69" s="109">
        <v>7</v>
      </c>
      <c r="B69" s="110" t="s">
        <v>209</v>
      </c>
      <c r="C69" s="111"/>
      <c r="D69" s="111"/>
      <c r="E69" s="111"/>
      <c r="F69" s="111">
        <v>1</v>
      </c>
      <c r="G69" s="117">
        <f>SUMIF('Bieu 01 (2020)'!$B$7:$B$19,"Huyện Kỳ Anh",'Bieu 01 (2020)'!$J$7:$J$19)</f>
        <v>120</v>
      </c>
      <c r="H69" s="112">
        <f t="shared" si="66"/>
        <v>0</v>
      </c>
      <c r="I69" s="112">
        <f t="shared" si="67"/>
        <v>0</v>
      </c>
      <c r="J69" s="112">
        <f t="shared" si="68"/>
        <v>0</v>
      </c>
      <c r="K69" s="112">
        <f t="shared" si="69"/>
        <v>120</v>
      </c>
      <c r="L69" s="92" t="str">
        <f t="shared" si="6"/>
        <v>Huyện Kỳ Anh</v>
      </c>
      <c r="M69" s="94">
        <f t="shared" si="7"/>
        <v>0</v>
      </c>
      <c r="N69" s="92" t="s">
        <v>210</v>
      </c>
      <c r="O69" s="92" t="s">
        <v>201</v>
      </c>
    </row>
    <row r="70" spans="1:17" s="88" customFormat="1" ht="25.5" hidden="1" customHeight="1">
      <c r="A70" s="113">
        <v>8</v>
      </c>
      <c r="B70" s="114" t="s">
        <v>211</v>
      </c>
      <c r="C70" s="115"/>
      <c r="D70" s="115"/>
      <c r="E70" s="115"/>
      <c r="F70" s="115"/>
      <c r="G70" s="116">
        <f>G71</f>
        <v>2000</v>
      </c>
      <c r="H70" s="116">
        <f>H71</f>
        <v>0</v>
      </c>
      <c r="I70" s="116">
        <f t="shared" ref="I70:K70" si="70">I71</f>
        <v>0</v>
      </c>
      <c r="J70" s="116">
        <f t="shared" si="70"/>
        <v>1400</v>
      </c>
      <c r="K70" s="116">
        <f t="shared" si="70"/>
        <v>600</v>
      </c>
      <c r="L70" s="108" t="str">
        <f t="shared" si="6"/>
        <v>Huyện Kỳ Anh</v>
      </c>
      <c r="M70" s="94">
        <f t="shared" si="7"/>
        <v>0</v>
      </c>
      <c r="N70" s="108" t="s">
        <v>32</v>
      </c>
      <c r="O70" s="108" t="s">
        <v>201</v>
      </c>
      <c r="P70" s="92" t="s">
        <v>253</v>
      </c>
      <c r="Q70" s="108"/>
    </row>
    <row r="71" spans="1:17" ht="25.5" hidden="1" customHeight="1">
      <c r="A71" s="109" t="s">
        <v>71</v>
      </c>
      <c r="B71" s="110" t="s">
        <v>254</v>
      </c>
      <c r="C71" s="111"/>
      <c r="D71" s="111"/>
      <c r="E71" s="111"/>
      <c r="F71" s="111"/>
      <c r="G71" s="117">
        <f>SUMIF('Bieu 01 (2020)'!$B$7:$B$19,"Huyện Kỳ Anh",'Bieu 01 (2020)'!$K$7:$K$19)</f>
        <v>2000</v>
      </c>
      <c r="H71" s="112">
        <f t="shared" ref="H71:I71" si="71">+H72+H73</f>
        <v>0</v>
      </c>
      <c r="I71" s="112">
        <f t="shared" si="71"/>
        <v>0</v>
      </c>
      <c r="J71" s="112">
        <f>+J72+J73</f>
        <v>1400</v>
      </c>
      <c r="K71" s="112">
        <f t="shared" ref="K71" si="72">+K72+K73</f>
        <v>600</v>
      </c>
      <c r="L71" s="108" t="str">
        <f t="shared" si="6"/>
        <v>Huyện Kỳ Anh</v>
      </c>
      <c r="M71" s="94">
        <f t="shared" si="7"/>
        <v>0</v>
      </c>
      <c r="N71" s="92" t="s">
        <v>32</v>
      </c>
      <c r="P71" s="92" t="s">
        <v>253</v>
      </c>
    </row>
    <row r="72" spans="1:17" ht="25.5" hidden="1" customHeight="1">
      <c r="A72" s="109" t="s">
        <v>8</v>
      </c>
      <c r="B72" s="110" t="s">
        <v>255</v>
      </c>
      <c r="C72" s="111"/>
      <c r="D72" s="111"/>
      <c r="E72" s="120">
        <v>0.7</v>
      </c>
      <c r="F72" s="120">
        <v>0.3</v>
      </c>
      <c r="G72" s="119">
        <f>G71-G73</f>
        <v>2000</v>
      </c>
      <c r="H72" s="112">
        <f t="shared" ref="H72:H73" si="73">ROUND(C72*G72,0)</f>
        <v>0</v>
      </c>
      <c r="I72" s="112">
        <f t="shared" ref="I72:I73" si="74">G72-H72-J72-K72</f>
        <v>0</v>
      </c>
      <c r="J72" s="112">
        <f t="shared" ref="J72:J73" si="75">ROUND(E72*G72,0)</f>
        <v>1400</v>
      </c>
      <c r="K72" s="112">
        <f t="shared" ref="K72:K73" si="76">ROUND(F72*G72,0)</f>
        <v>600</v>
      </c>
      <c r="L72" s="108" t="str">
        <f t="shared" si="6"/>
        <v>Huyện Kỳ Anh</v>
      </c>
      <c r="M72" s="94">
        <f t="shared" si="7"/>
        <v>0</v>
      </c>
      <c r="N72" s="92" t="s">
        <v>32</v>
      </c>
      <c r="P72" s="92" t="s">
        <v>253</v>
      </c>
      <c r="Q72" s="92" t="s">
        <v>256</v>
      </c>
    </row>
    <row r="73" spans="1:17" ht="25.5" hidden="1" customHeight="1">
      <c r="A73" s="109" t="s">
        <v>8</v>
      </c>
      <c r="B73" s="110" t="s">
        <v>257</v>
      </c>
      <c r="C73" s="111"/>
      <c r="D73" s="111">
        <v>0.5</v>
      </c>
      <c r="E73" s="111">
        <v>0.5</v>
      </c>
      <c r="F73" s="111"/>
      <c r="G73" s="112"/>
      <c r="H73" s="112">
        <f t="shared" si="73"/>
        <v>0</v>
      </c>
      <c r="I73" s="112">
        <f t="shared" si="74"/>
        <v>0</v>
      </c>
      <c r="J73" s="112">
        <f t="shared" si="75"/>
        <v>0</v>
      </c>
      <c r="K73" s="112">
        <f t="shared" si="76"/>
        <v>0</v>
      </c>
      <c r="L73" s="92" t="str">
        <f t="shared" si="6"/>
        <v>Huyện Kỳ Anh</v>
      </c>
      <c r="M73" s="94">
        <f t="shared" si="7"/>
        <v>0</v>
      </c>
      <c r="N73" s="92" t="s">
        <v>32</v>
      </c>
      <c r="P73" s="92" t="s">
        <v>253</v>
      </c>
      <c r="Q73" s="92" t="s">
        <v>258</v>
      </c>
    </row>
    <row r="74" spans="1:17" ht="25.5" hidden="1" customHeight="1">
      <c r="A74" s="109">
        <v>9</v>
      </c>
      <c r="B74" s="110" t="s">
        <v>212</v>
      </c>
      <c r="C74" s="111"/>
      <c r="D74" s="111"/>
      <c r="E74" s="111"/>
      <c r="F74" s="111"/>
      <c r="G74" s="112">
        <f>G75+G76</f>
        <v>3000</v>
      </c>
      <c r="H74" s="112">
        <f t="shared" ref="H74:K74" si="77">H75+H76</f>
        <v>0</v>
      </c>
      <c r="I74" s="112">
        <f t="shared" si="77"/>
        <v>1500</v>
      </c>
      <c r="J74" s="112">
        <f t="shared" si="77"/>
        <v>1500</v>
      </c>
      <c r="K74" s="112">
        <f t="shared" si="77"/>
        <v>0</v>
      </c>
      <c r="L74" s="92" t="str">
        <f t="shared" si="6"/>
        <v>Huyện Kỳ Anh</v>
      </c>
      <c r="M74" s="94">
        <f t="shared" si="7"/>
        <v>0</v>
      </c>
      <c r="N74" s="92" t="s">
        <v>213</v>
      </c>
      <c r="O74" s="92" t="s">
        <v>201</v>
      </c>
    </row>
    <row r="75" spans="1:17" ht="25.5" hidden="1" customHeight="1">
      <c r="A75" s="109" t="s">
        <v>8</v>
      </c>
      <c r="B75" s="110" t="s">
        <v>259</v>
      </c>
      <c r="C75" s="121">
        <v>0.7</v>
      </c>
      <c r="D75" s="121">
        <v>0.2</v>
      </c>
      <c r="E75" s="121">
        <v>0.1</v>
      </c>
      <c r="F75" s="111"/>
      <c r="G75" s="112"/>
      <c r="H75" s="112">
        <f t="shared" ref="H75:H76" si="78">ROUND(C75*G75,0)</f>
        <v>0</v>
      </c>
      <c r="I75" s="112">
        <f t="shared" ref="I75:I76" si="79">G75-H75-J75-K75</f>
        <v>0</v>
      </c>
      <c r="J75" s="112">
        <f t="shared" ref="J75:J76" si="80">ROUND(E75*G75,0)</f>
        <v>0</v>
      </c>
      <c r="K75" s="112">
        <f t="shared" ref="K75:K76" si="81">ROUND(F75*G75,0)</f>
        <v>0</v>
      </c>
      <c r="L75" s="92" t="str">
        <f t="shared" si="6"/>
        <v>Huyện Kỳ Anh</v>
      </c>
      <c r="M75" s="94">
        <f t="shared" si="7"/>
        <v>0</v>
      </c>
      <c r="N75" s="92" t="s">
        <v>213</v>
      </c>
    </row>
    <row r="76" spans="1:17" ht="25.5" hidden="1" customHeight="1">
      <c r="A76" s="109" t="s">
        <v>8</v>
      </c>
      <c r="B76" s="110" t="s">
        <v>260</v>
      </c>
      <c r="C76" s="111"/>
      <c r="D76" s="121">
        <v>0.5</v>
      </c>
      <c r="E76" s="121">
        <v>0.5</v>
      </c>
      <c r="F76" s="111"/>
      <c r="G76" s="117">
        <f>SUMIF('Bieu 01 (2020)'!$B$7:$B$19,"Huyện Kỳ Anh",'Bieu 01 (2020)'!$L$7:$L$19)-G75</f>
        <v>3000</v>
      </c>
      <c r="H76" s="112">
        <f t="shared" si="78"/>
        <v>0</v>
      </c>
      <c r="I76" s="112">
        <f t="shared" si="79"/>
        <v>1500</v>
      </c>
      <c r="J76" s="112">
        <f t="shared" si="80"/>
        <v>1500</v>
      </c>
      <c r="K76" s="112">
        <f t="shared" si="81"/>
        <v>0</v>
      </c>
      <c r="L76" s="92" t="str">
        <f t="shared" si="6"/>
        <v>Huyện Kỳ Anh</v>
      </c>
      <c r="M76" s="94">
        <f t="shared" si="7"/>
        <v>0</v>
      </c>
      <c r="N76" s="92" t="s">
        <v>213</v>
      </c>
    </row>
    <row r="77" spans="1:17" s="88" customFormat="1" ht="25.5" hidden="1" customHeight="1">
      <c r="A77" s="113">
        <v>10</v>
      </c>
      <c r="B77" s="114" t="s">
        <v>214</v>
      </c>
      <c r="C77" s="115"/>
      <c r="D77" s="115"/>
      <c r="E77" s="115"/>
      <c r="F77" s="115"/>
      <c r="G77" s="116">
        <f>+G78+G87+G97+G101+G102+G103</f>
        <v>130000</v>
      </c>
      <c r="H77" s="116">
        <f>+H78+H87+H97+H101+H102+H103</f>
        <v>0</v>
      </c>
      <c r="I77" s="116">
        <f>+I78+I87+I97+I101+I102+I103</f>
        <v>40000</v>
      </c>
      <c r="J77" s="116">
        <f>+J78+J87+J97+J101+J102+J103</f>
        <v>45000</v>
      </c>
      <c r="K77" s="116">
        <f>+K78+K87+K97+K101+K102+K103</f>
        <v>45000</v>
      </c>
      <c r="L77" s="108" t="str">
        <f t="shared" si="6"/>
        <v>Huyện Kỳ Anh</v>
      </c>
      <c r="M77" s="94">
        <f t="shared" si="7"/>
        <v>0</v>
      </c>
      <c r="N77" s="108" t="s">
        <v>215</v>
      </c>
      <c r="O77" s="108" t="s">
        <v>201</v>
      </c>
      <c r="P77" s="108"/>
      <c r="Q77" s="108"/>
    </row>
    <row r="78" spans="1:17" s="88" customFormat="1" ht="25.5" hidden="1" customHeight="1">
      <c r="A78" s="113" t="s">
        <v>261</v>
      </c>
      <c r="B78" s="114" t="s">
        <v>262</v>
      </c>
      <c r="C78" s="115"/>
      <c r="D78" s="115"/>
      <c r="E78" s="115"/>
      <c r="F78" s="115"/>
      <c r="G78" s="116">
        <v>40000</v>
      </c>
      <c r="H78" s="116">
        <f>H79+H82</f>
        <v>0</v>
      </c>
      <c r="I78" s="116">
        <f t="shared" ref="I78:K78" si="82">I79+I82</f>
        <v>40000</v>
      </c>
      <c r="J78" s="116">
        <f t="shared" si="82"/>
        <v>0</v>
      </c>
      <c r="K78" s="116">
        <f t="shared" si="82"/>
        <v>0</v>
      </c>
      <c r="L78" s="108" t="str">
        <f t="shared" si="6"/>
        <v>Huyện Kỳ Anh</v>
      </c>
      <c r="M78" s="94">
        <f t="shared" si="7"/>
        <v>0</v>
      </c>
      <c r="N78" s="92" t="s">
        <v>215</v>
      </c>
      <c r="O78" s="108" t="s">
        <v>263</v>
      </c>
      <c r="P78" s="108" t="s">
        <v>201</v>
      </c>
      <c r="Q78" s="108"/>
    </row>
    <row r="79" spans="1:17" ht="25.5" hidden="1" customHeight="1">
      <c r="A79" s="109" t="s">
        <v>71</v>
      </c>
      <c r="B79" s="110" t="s">
        <v>264</v>
      </c>
      <c r="C79" s="111"/>
      <c r="D79" s="111"/>
      <c r="E79" s="111"/>
      <c r="F79" s="111"/>
      <c r="G79" s="112">
        <f>G78</f>
        <v>40000</v>
      </c>
      <c r="H79" s="112">
        <f>+H80+H81</f>
        <v>0</v>
      </c>
      <c r="I79" s="112">
        <f>+I80+I81</f>
        <v>40000</v>
      </c>
      <c r="J79" s="112">
        <f>+J80+J81</f>
        <v>0</v>
      </c>
      <c r="K79" s="112">
        <f>+K80+K81</f>
        <v>0</v>
      </c>
      <c r="L79" s="108" t="str">
        <f t="shared" si="6"/>
        <v>Huyện Kỳ Anh</v>
      </c>
      <c r="M79" s="94">
        <f t="shared" ref="M79:M112" si="83">SUM(H79:K79)-G79</f>
        <v>0</v>
      </c>
      <c r="N79" s="92" t="s">
        <v>215</v>
      </c>
      <c r="O79" s="92" t="s">
        <v>263</v>
      </c>
      <c r="P79" s="92" t="s">
        <v>265</v>
      </c>
    </row>
    <row r="80" spans="1:17" ht="25.5" hidden="1" customHeight="1">
      <c r="A80" s="109" t="s">
        <v>8</v>
      </c>
      <c r="B80" s="110" t="s">
        <v>266</v>
      </c>
      <c r="C80" s="111"/>
      <c r="D80" s="121">
        <v>1</v>
      </c>
      <c r="E80" s="111"/>
      <c r="F80" s="111"/>
      <c r="G80" s="119">
        <f>ROUND(G79*55%,0)</f>
        <v>22000</v>
      </c>
      <c r="H80" s="112">
        <f t="shared" ref="H80:H81" si="84">ROUND(C80*G80,0)</f>
        <v>0</v>
      </c>
      <c r="I80" s="112">
        <f t="shared" ref="I80:I81" si="85">G80-H80-J80-K80</f>
        <v>22000</v>
      </c>
      <c r="J80" s="112">
        <f t="shared" ref="J80:J81" si="86">ROUND(E80*G80,0)</f>
        <v>0</v>
      </c>
      <c r="K80" s="112">
        <f t="shared" ref="K80:K81" si="87">ROUND(F80*G80,0)</f>
        <v>0</v>
      </c>
      <c r="L80" s="92" t="str">
        <f t="shared" si="6"/>
        <v>Huyện Kỳ Anh</v>
      </c>
      <c r="M80" s="94">
        <f t="shared" si="83"/>
        <v>0</v>
      </c>
      <c r="N80" s="92" t="s">
        <v>215</v>
      </c>
      <c r="O80" s="92" t="s">
        <v>263</v>
      </c>
      <c r="P80" s="92" t="s">
        <v>265</v>
      </c>
      <c r="Q80" s="92" t="s">
        <v>267</v>
      </c>
    </row>
    <row r="81" spans="1:17" ht="25.5" hidden="1" customHeight="1">
      <c r="A81" s="109" t="s">
        <v>8</v>
      </c>
      <c r="B81" s="110" t="s">
        <v>268</v>
      </c>
      <c r="C81" s="111"/>
      <c r="D81" s="121">
        <v>1</v>
      </c>
      <c r="E81" s="111"/>
      <c r="F81" s="111"/>
      <c r="G81" s="119">
        <f>G79-G80</f>
        <v>18000</v>
      </c>
      <c r="H81" s="112">
        <f t="shared" si="84"/>
        <v>0</v>
      </c>
      <c r="I81" s="112">
        <f t="shared" si="85"/>
        <v>18000</v>
      </c>
      <c r="J81" s="112">
        <f t="shared" si="86"/>
        <v>0</v>
      </c>
      <c r="K81" s="112">
        <f t="shared" si="87"/>
        <v>0</v>
      </c>
      <c r="L81" s="92" t="str">
        <f t="shared" si="6"/>
        <v>Huyện Kỳ Anh</v>
      </c>
      <c r="M81" s="94">
        <f t="shared" si="83"/>
        <v>0</v>
      </c>
      <c r="N81" s="92" t="s">
        <v>215</v>
      </c>
      <c r="O81" s="92" t="s">
        <v>263</v>
      </c>
      <c r="P81" s="92" t="s">
        <v>265</v>
      </c>
      <c r="Q81" s="92" t="s">
        <v>269</v>
      </c>
    </row>
    <row r="82" spans="1:17" ht="25.5" hidden="1" customHeight="1">
      <c r="A82" s="109" t="s">
        <v>72</v>
      </c>
      <c r="B82" s="110" t="s">
        <v>270</v>
      </c>
      <c r="C82" s="111"/>
      <c r="D82" s="111"/>
      <c r="E82" s="111"/>
      <c r="F82" s="111"/>
      <c r="G82" s="119">
        <f>G78-G79</f>
        <v>0</v>
      </c>
      <c r="H82" s="112">
        <f>+H83+H84</f>
        <v>0</v>
      </c>
      <c r="I82" s="112">
        <f t="shared" ref="I82" si="88">+I83+I84</f>
        <v>0</v>
      </c>
      <c r="J82" s="112">
        <f>+J83+J84</f>
        <v>0</v>
      </c>
      <c r="K82" s="112">
        <f t="shared" ref="K82" si="89">+K83+K84</f>
        <v>0</v>
      </c>
      <c r="L82" s="92" t="str">
        <f t="shared" si="6"/>
        <v>Huyện Kỳ Anh</v>
      </c>
      <c r="M82" s="94">
        <f t="shared" si="83"/>
        <v>0</v>
      </c>
      <c r="N82" s="92" t="s">
        <v>215</v>
      </c>
      <c r="O82" s="92" t="s">
        <v>263</v>
      </c>
      <c r="P82" s="92" t="s">
        <v>271</v>
      </c>
    </row>
    <row r="83" spans="1:17" ht="25.5" hidden="1" customHeight="1">
      <c r="A83" s="109" t="s">
        <v>8</v>
      </c>
      <c r="B83" s="110" t="s">
        <v>266</v>
      </c>
      <c r="C83" s="111"/>
      <c r="D83" s="111"/>
      <c r="E83" s="121">
        <v>1</v>
      </c>
      <c r="F83" s="111"/>
      <c r="G83" s="119">
        <f>ROUND(G82*55%,0)</f>
        <v>0</v>
      </c>
      <c r="H83" s="112">
        <f t="shared" ref="H83" si="90">ROUND(C83*G83,0)</f>
        <v>0</v>
      </c>
      <c r="I83" s="112">
        <f t="shared" ref="I83" si="91">G83-H83-J83-K83</f>
        <v>0</v>
      </c>
      <c r="J83" s="112">
        <f t="shared" ref="J83" si="92">ROUND(E83*G83,0)</f>
        <v>0</v>
      </c>
      <c r="K83" s="112">
        <f t="shared" ref="K83" si="93">ROUND(F83*G83,0)</f>
        <v>0</v>
      </c>
      <c r="L83" s="92" t="str">
        <f t="shared" si="6"/>
        <v>Huyện Kỳ Anh</v>
      </c>
      <c r="M83" s="94">
        <f t="shared" si="83"/>
        <v>0</v>
      </c>
      <c r="N83" s="92" t="s">
        <v>215</v>
      </c>
      <c r="O83" s="92" t="s">
        <v>263</v>
      </c>
      <c r="P83" s="92" t="s">
        <v>271</v>
      </c>
      <c r="Q83" s="92" t="s">
        <v>267</v>
      </c>
    </row>
    <row r="84" spans="1:17" ht="25.5" hidden="1" customHeight="1">
      <c r="A84" s="109" t="s">
        <v>8</v>
      </c>
      <c r="B84" s="110" t="s">
        <v>268</v>
      </c>
      <c r="C84" s="111"/>
      <c r="D84" s="111"/>
      <c r="E84" s="111"/>
      <c r="F84" s="111"/>
      <c r="G84" s="119">
        <f>G82-G83</f>
        <v>0</v>
      </c>
      <c r="H84" s="112">
        <f>H85+H86</f>
        <v>0</v>
      </c>
      <c r="I84" s="112">
        <f>I85+I86</f>
        <v>0</v>
      </c>
      <c r="J84" s="112">
        <f>J85+J86</f>
        <v>0</v>
      </c>
      <c r="K84" s="112">
        <f>K85+K86</f>
        <v>0</v>
      </c>
      <c r="L84" s="92" t="str">
        <f t="shared" si="6"/>
        <v>Huyện Kỳ Anh</v>
      </c>
      <c r="M84" s="94">
        <f t="shared" si="83"/>
        <v>0</v>
      </c>
      <c r="N84" s="92" t="s">
        <v>215</v>
      </c>
      <c r="O84" s="92" t="s">
        <v>263</v>
      </c>
      <c r="P84" s="92" t="s">
        <v>271</v>
      </c>
      <c r="Q84" s="92" t="s">
        <v>269</v>
      </c>
    </row>
    <row r="85" spans="1:17" ht="25.5" hidden="1" customHeight="1">
      <c r="A85" s="122">
        <v>1</v>
      </c>
      <c r="B85" s="110" t="s">
        <v>272</v>
      </c>
      <c r="C85" s="111"/>
      <c r="D85" s="121">
        <v>0.3</v>
      </c>
      <c r="E85" s="121">
        <v>0.7</v>
      </c>
      <c r="F85" s="111"/>
      <c r="G85" s="112">
        <f>G84-G86</f>
        <v>0</v>
      </c>
      <c r="H85" s="112">
        <f>ROUND(C85*G85,0)</f>
        <v>0</v>
      </c>
      <c r="I85" s="112">
        <f>G85-H85-J85-K85</f>
        <v>0</v>
      </c>
      <c r="J85" s="112">
        <f t="shared" ref="J85:J86" si="94">ROUND(E85*G85,0)</f>
        <v>0</v>
      </c>
      <c r="K85" s="112">
        <f t="shared" ref="K85:K86" si="95">ROUND(F85*G85,0)</f>
        <v>0</v>
      </c>
      <c r="L85" s="92" t="str">
        <f t="shared" si="6"/>
        <v>Huyện Kỳ Anh</v>
      </c>
      <c r="M85" s="94">
        <f t="shared" si="83"/>
        <v>0</v>
      </c>
      <c r="N85" s="92" t="s">
        <v>215</v>
      </c>
      <c r="O85" s="92" t="s">
        <v>263</v>
      </c>
      <c r="P85" s="92" t="s">
        <v>271</v>
      </c>
    </row>
    <row r="86" spans="1:17" ht="25.5" hidden="1" customHeight="1">
      <c r="A86" s="122">
        <v>2</v>
      </c>
      <c r="B86" s="110" t="s">
        <v>257</v>
      </c>
      <c r="C86" s="111"/>
      <c r="D86" s="121">
        <v>0.45</v>
      </c>
      <c r="E86" s="121">
        <v>0.55000000000000004</v>
      </c>
      <c r="F86" s="111"/>
      <c r="G86" s="119"/>
      <c r="H86" s="112">
        <f t="shared" ref="H86" si="96">ROUND(C86*G86,0)</f>
        <v>0</v>
      </c>
      <c r="I86" s="112">
        <f t="shared" ref="I86" si="97">G86-H86-J86-K86</f>
        <v>0</v>
      </c>
      <c r="J86" s="112">
        <f t="shared" si="94"/>
        <v>0</v>
      </c>
      <c r="K86" s="112">
        <f t="shared" si="95"/>
        <v>0</v>
      </c>
      <c r="L86" s="92" t="str">
        <f t="shared" si="6"/>
        <v>Huyện Kỳ Anh</v>
      </c>
      <c r="M86" s="94">
        <f t="shared" si="83"/>
        <v>0</v>
      </c>
      <c r="N86" s="92" t="s">
        <v>215</v>
      </c>
      <c r="O86" s="92" t="s">
        <v>263</v>
      </c>
      <c r="P86" s="92" t="s">
        <v>271</v>
      </c>
    </row>
    <row r="87" spans="1:17" s="88" customFormat="1" ht="25.5" hidden="1" customHeight="1">
      <c r="A87" s="113" t="s">
        <v>273</v>
      </c>
      <c r="B87" s="114" t="s">
        <v>274</v>
      </c>
      <c r="C87" s="115"/>
      <c r="D87" s="115"/>
      <c r="E87" s="115"/>
      <c r="F87" s="115"/>
      <c r="G87" s="116"/>
      <c r="H87" s="116">
        <f t="shared" ref="H87:K87" si="98">+H88+H91</f>
        <v>0</v>
      </c>
      <c r="I87" s="116">
        <f>+I88+I91</f>
        <v>0</v>
      </c>
      <c r="J87" s="116">
        <f>+J88+J91</f>
        <v>0</v>
      </c>
      <c r="K87" s="116">
        <f t="shared" si="98"/>
        <v>0</v>
      </c>
      <c r="L87" s="92" t="str">
        <f t="shared" si="6"/>
        <v>Huyện Kỳ Anh</v>
      </c>
      <c r="M87" s="94">
        <f t="shared" si="83"/>
        <v>0</v>
      </c>
      <c r="N87" s="92" t="s">
        <v>215</v>
      </c>
      <c r="O87" s="108" t="s">
        <v>275</v>
      </c>
      <c r="P87" s="108" t="s">
        <v>201</v>
      </c>
      <c r="Q87" s="108"/>
    </row>
    <row r="88" spans="1:17" ht="25.5" hidden="1" customHeight="1">
      <c r="A88" s="123" t="s">
        <v>71</v>
      </c>
      <c r="B88" s="124" t="s">
        <v>276</v>
      </c>
      <c r="C88" s="111"/>
      <c r="D88" s="111"/>
      <c r="E88" s="111"/>
      <c r="F88" s="111"/>
      <c r="G88" s="119">
        <f>G87-G91</f>
        <v>0</v>
      </c>
      <c r="H88" s="112">
        <f>H89+H90</f>
        <v>0</v>
      </c>
      <c r="I88" s="112">
        <f t="shared" ref="I88:K88" si="99">I89+I90</f>
        <v>0</v>
      </c>
      <c r="J88" s="112">
        <f t="shared" si="99"/>
        <v>0</v>
      </c>
      <c r="K88" s="112">
        <f t="shared" si="99"/>
        <v>0</v>
      </c>
      <c r="L88" s="92" t="str">
        <f t="shared" ref="L88:L109" si="100">L87</f>
        <v>Huyện Kỳ Anh</v>
      </c>
      <c r="M88" s="94">
        <f t="shared" si="83"/>
        <v>0</v>
      </c>
      <c r="N88" s="92" t="s">
        <v>215</v>
      </c>
      <c r="O88" s="92" t="s">
        <v>275</v>
      </c>
      <c r="P88" s="92" t="s">
        <v>277</v>
      </c>
    </row>
    <row r="89" spans="1:17" ht="25.5" hidden="1" customHeight="1">
      <c r="A89" s="123" t="s">
        <v>8</v>
      </c>
      <c r="B89" s="124" t="s">
        <v>266</v>
      </c>
      <c r="C89" s="111"/>
      <c r="D89" s="121">
        <v>1</v>
      </c>
      <c r="E89" s="111"/>
      <c r="F89" s="111"/>
      <c r="G89" s="112">
        <f>ROUND(G88*55%,0)</f>
        <v>0</v>
      </c>
      <c r="H89" s="112">
        <f>ROUND(C89*G89,0)</f>
        <v>0</v>
      </c>
      <c r="I89" s="112">
        <f>G89-H89-J89-K89</f>
        <v>0</v>
      </c>
      <c r="J89" s="112">
        <f>ROUND(E89*G89,0)</f>
        <v>0</v>
      </c>
      <c r="K89" s="112">
        <f>ROUND(F89*G89,0)</f>
        <v>0</v>
      </c>
      <c r="L89" s="92" t="str">
        <f t="shared" si="100"/>
        <v>Huyện Kỳ Anh</v>
      </c>
      <c r="M89" s="94">
        <f t="shared" ref="M89:M90" si="101">SUM(H89:K89)-G89</f>
        <v>0</v>
      </c>
      <c r="N89" s="92" t="s">
        <v>215</v>
      </c>
      <c r="O89" s="92" t="s">
        <v>275</v>
      </c>
      <c r="P89" s="92" t="s">
        <v>277</v>
      </c>
    </row>
    <row r="90" spans="1:17" ht="25.5" hidden="1" customHeight="1">
      <c r="A90" s="123" t="s">
        <v>8</v>
      </c>
      <c r="B90" s="124" t="s">
        <v>268</v>
      </c>
      <c r="C90" s="111"/>
      <c r="D90" s="121">
        <v>0.5</v>
      </c>
      <c r="E90" s="121">
        <v>0.5</v>
      </c>
      <c r="F90" s="111"/>
      <c r="G90" s="112">
        <f>G88-G89</f>
        <v>0</v>
      </c>
      <c r="H90" s="112">
        <f t="shared" ref="H90" si="102">ROUND(C90*G90,0)</f>
        <v>0</v>
      </c>
      <c r="I90" s="112">
        <f t="shared" ref="I90" si="103">G90-H90-J90-K90</f>
        <v>0</v>
      </c>
      <c r="J90" s="112">
        <f>ROUND(E90*G90,0)</f>
        <v>0</v>
      </c>
      <c r="K90" s="112">
        <f t="shared" ref="K90" si="104">ROUND(F90*G90,0)</f>
        <v>0</v>
      </c>
      <c r="L90" s="92" t="str">
        <f t="shared" si="100"/>
        <v>Huyện Kỳ Anh</v>
      </c>
      <c r="M90" s="94">
        <f t="shared" si="101"/>
        <v>0</v>
      </c>
      <c r="N90" s="92" t="s">
        <v>215</v>
      </c>
      <c r="O90" s="92" t="s">
        <v>275</v>
      </c>
      <c r="P90" s="92" t="s">
        <v>277</v>
      </c>
    </row>
    <row r="91" spans="1:17" ht="25.5" hidden="1" customHeight="1">
      <c r="A91" s="125" t="s">
        <v>72</v>
      </c>
      <c r="B91" s="126" t="s">
        <v>278</v>
      </c>
      <c r="C91" s="115"/>
      <c r="D91" s="115"/>
      <c r="E91" s="115"/>
      <c r="F91" s="115"/>
      <c r="G91" s="116"/>
      <c r="H91" s="116">
        <f>+H92+H95+H96</f>
        <v>0</v>
      </c>
      <c r="I91" s="116">
        <f t="shared" ref="I91:K91" si="105">+I92+I95+I96</f>
        <v>0</v>
      </c>
      <c r="J91" s="116">
        <f t="shared" si="105"/>
        <v>0</v>
      </c>
      <c r="K91" s="116">
        <f t="shared" si="105"/>
        <v>0</v>
      </c>
      <c r="L91" s="92" t="str">
        <f>L88</f>
        <v>Huyện Kỳ Anh</v>
      </c>
      <c r="M91" s="94">
        <f t="shared" si="83"/>
        <v>0</v>
      </c>
      <c r="N91" s="92" t="s">
        <v>215</v>
      </c>
      <c r="O91" s="92" t="s">
        <v>275</v>
      </c>
      <c r="P91" s="92" t="s">
        <v>279</v>
      </c>
    </row>
    <row r="92" spans="1:17" ht="25.5" hidden="1" customHeight="1">
      <c r="A92" s="123" t="s">
        <v>8</v>
      </c>
      <c r="B92" s="124" t="s">
        <v>280</v>
      </c>
      <c r="C92" s="111"/>
      <c r="D92" s="111"/>
      <c r="E92" s="111"/>
      <c r="F92" s="111"/>
      <c r="G92" s="119">
        <f>G91-G95-G96</f>
        <v>0</v>
      </c>
      <c r="H92" s="112">
        <f>H93+H94</f>
        <v>0</v>
      </c>
      <c r="I92" s="112">
        <f t="shared" ref="I92:K92" si="106">I93+I94</f>
        <v>0</v>
      </c>
      <c r="J92" s="112">
        <f>J93+J94</f>
        <v>0</v>
      </c>
      <c r="K92" s="112">
        <f t="shared" si="106"/>
        <v>0</v>
      </c>
      <c r="L92" s="92" t="str">
        <f>L89</f>
        <v>Huyện Kỳ Anh</v>
      </c>
      <c r="M92" s="94">
        <f t="shared" ref="M92:M96" si="107">SUM(H92:K92)-G92</f>
        <v>0</v>
      </c>
      <c r="N92" s="92" t="s">
        <v>215</v>
      </c>
      <c r="O92" s="92" t="s">
        <v>275</v>
      </c>
      <c r="P92" s="92" t="s">
        <v>279</v>
      </c>
    </row>
    <row r="93" spans="1:17" ht="25.5" hidden="1" customHeight="1">
      <c r="A93" s="127" t="s">
        <v>281</v>
      </c>
      <c r="B93" s="128" t="s">
        <v>266</v>
      </c>
      <c r="C93" s="129"/>
      <c r="D93" s="130">
        <v>1</v>
      </c>
      <c r="E93" s="129"/>
      <c r="F93" s="129"/>
      <c r="G93" s="131">
        <f>ROUND(G92*55%,0)</f>
        <v>0</v>
      </c>
      <c r="H93" s="131">
        <f>ROUND(C93*G93,0)</f>
        <v>0</v>
      </c>
      <c r="I93" s="131">
        <f>G93-H93-J93-K93</f>
        <v>0</v>
      </c>
      <c r="J93" s="131">
        <f>ROUND(E93*G93,0)</f>
        <v>0</v>
      </c>
      <c r="K93" s="131">
        <f>ROUND(F93*G93,0)</f>
        <v>0</v>
      </c>
      <c r="L93" s="92" t="str">
        <f>L86</f>
        <v>Huyện Kỳ Anh</v>
      </c>
      <c r="M93" s="94">
        <f t="shared" ref="M93:M94" si="108">SUM(H93:K93)-G93</f>
        <v>0</v>
      </c>
      <c r="N93" s="92" t="s">
        <v>215</v>
      </c>
      <c r="O93" s="92" t="s">
        <v>275</v>
      </c>
      <c r="P93" s="92" t="s">
        <v>279</v>
      </c>
    </row>
    <row r="94" spans="1:17" ht="25.5" hidden="1" customHeight="1">
      <c r="A94" s="127" t="s">
        <v>281</v>
      </c>
      <c r="B94" s="128" t="s">
        <v>268</v>
      </c>
      <c r="C94" s="129"/>
      <c r="D94" s="130"/>
      <c r="E94" s="130">
        <v>1</v>
      </c>
      <c r="F94" s="129"/>
      <c r="G94" s="131">
        <f>G92-G93</f>
        <v>0</v>
      </c>
      <c r="H94" s="131">
        <f t="shared" ref="H94:H96" si="109">ROUND(C94*G94,0)</f>
        <v>0</v>
      </c>
      <c r="I94" s="131">
        <f t="shared" ref="I94:I96" si="110">G94-H94-J94-K94</f>
        <v>0</v>
      </c>
      <c r="J94" s="131">
        <f>ROUND(E94*G94,0)</f>
        <v>0</v>
      </c>
      <c r="K94" s="131">
        <f t="shared" ref="K94:K96" si="111">ROUND(F94*G94,0)</f>
        <v>0</v>
      </c>
      <c r="L94" s="92" t="str">
        <f>L87</f>
        <v>Huyện Kỳ Anh</v>
      </c>
      <c r="M94" s="94">
        <f t="shared" si="108"/>
        <v>0</v>
      </c>
      <c r="N94" s="92" t="s">
        <v>215</v>
      </c>
      <c r="O94" s="92" t="s">
        <v>275</v>
      </c>
      <c r="P94" s="92" t="s">
        <v>279</v>
      </c>
    </row>
    <row r="95" spans="1:17" ht="25.5" hidden="1" customHeight="1">
      <c r="A95" s="125" t="s">
        <v>8</v>
      </c>
      <c r="B95" s="126" t="s">
        <v>282</v>
      </c>
      <c r="C95" s="115"/>
      <c r="D95" s="115"/>
      <c r="E95" s="115">
        <v>1</v>
      </c>
      <c r="F95" s="115"/>
      <c r="G95" s="116"/>
      <c r="H95" s="116">
        <f t="shared" si="109"/>
        <v>0</v>
      </c>
      <c r="I95" s="116">
        <f t="shared" si="110"/>
        <v>0</v>
      </c>
      <c r="J95" s="116">
        <f>ROUND(E95*G95,0)</f>
        <v>0</v>
      </c>
      <c r="K95" s="116">
        <f t="shared" si="111"/>
        <v>0</v>
      </c>
      <c r="L95" s="92" t="str">
        <f>L88</f>
        <v>Huyện Kỳ Anh</v>
      </c>
      <c r="M95" s="94">
        <f t="shared" si="107"/>
        <v>0</v>
      </c>
      <c r="N95" s="92" t="s">
        <v>215</v>
      </c>
      <c r="O95" s="92" t="s">
        <v>275</v>
      </c>
      <c r="P95" s="92" t="s">
        <v>279</v>
      </c>
    </row>
    <row r="96" spans="1:17" ht="25.5" hidden="1" customHeight="1">
      <c r="A96" s="125" t="s">
        <v>8</v>
      </c>
      <c r="B96" s="126" t="s">
        <v>283</v>
      </c>
      <c r="C96" s="115"/>
      <c r="D96" s="115"/>
      <c r="E96" s="115">
        <v>1</v>
      </c>
      <c r="F96" s="115"/>
      <c r="G96" s="116"/>
      <c r="H96" s="116">
        <f t="shared" si="109"/>
        <v>0</v>
      </c>
      <c r="I96" s="116">
        <f t="shared" si="110"/>
        <v>0</v>
      </c>
      <c r="J96" s="116">
        <f t="shared" ref="J96" si="112">ROUND(E96*G96,0)</f>
        <v>0</v>
      </c>
      <c r="K96" s="116">
        <f t="shared" si="111"/>
        <v>0</v>
      </c>
      <c r="L96" s="92" t="str">
        <f>L89</f>
        <v>Huyện Kỳ Anh</v>
      </c>
      <c r="M96" s="94">
        <f t="shared" si="107"/>
        <v>0</v>
      </c>
      <c r="N96" s="92" t="s">
        <v>215</v>
      </c>
      <c r="O96" s="92" t="s">
        <v>275</v>
      </c>
      <c r="P96" s="92" t="s">
        <v>279</v>
      </c>
    </row>
    <row r="97" spans="1:17" s="88" customFormat="1" ht="25.5" hidden="1" customHeight="1">
      <c r="A97" s="113" t="s">
        <v>284</v>
      </c>
      <c r="B97" s="114" t="s">
        <v>285</v>
      </c>
      <c r="C97" s="115"/>
      <c r="D97" s="115"/>
      <c r="E97" s="115"/>
      <c r="F97" s="115"/>
      <c r="G97" s="116">
        <f>+G98+G99+G100</f>
        <v>0</v>
      </c>
      <c r="H97" s="116">
        <f t="shared" ref="H97:K97" si="113">+H98+H99+H100</f>
        <v>0</v>
      </c>
      <c r="I97" s="116">
        <f>+I98+I99+I100</f>
        <v>0</v>
      </c>
      <c r="J97" s="116">
        <f t="shared" si="113"/>
        <v>0</v>
      </c>
      <c r="K97" s="116">
        <f t="shared" si="113"/>
        <v>0</v>
      </c>
      <c r="L97" s="108" t="str">
        <f>L91</f>
        <v>Huyện Kỳ Anh</v>
      </c>
      <c r="M97" s="94">
        <f t="shared" si="83"/>
        <v>0</v>
      </c>
      <c r="N97" s="92" t="s">
        <v>215</v>
      </c>
      <c r="O97" s="108" t="s">
        <v>286</v>
      </c>
      <c r="P97" s="108" t="s">
        <v>201</v>
      </c>
      <c r="Q97" s="108"/>
    </row>
    <row r="98" spans="1:17" ht="25.5" hidden="1" customHeight="1">
      <c r="A98" s="109" t="s">
        <v>8</v>
      </c>
      <c r="B98" s="110" t="s">
        <v>287</v>
      </c>
      <c r="C98" s="111"/>
      <c r="D98" s="111">
        <v>1</v>
      </c>
      <c r="E98" s="111"/>
      <c r="F98" s="111"/>
      <c r="G98" s="112"/>
      <c r="H98" s="112">
        <f t="shared" ref="H98:H102" si="114">ROUND(C98*G98,0)</f>
        <v>0</v>
      </c>
      <c r="I98" s="112">
        <f t="shared" ref="I98:I102" si="115">G98-H98-J98-K98</f>
        <v>0</v>
      </c>
      <c r="J98" s="112">
        <f t="shared" ref="J98:J100" si="116">ROUND(E98*G98,0)</f>
        <v>0</v>
      </c>
      <c r="K98" s="112">
        <f t="shared" ref="K98:K102" si="117">ROUND(F98*G98,0)</f>
        <v>0</v>
      </c>
      <c r="L98" s="92" t="str">
        <f t="shared" si="100"/>
        <v>Huyện Kỳ Anh</v>
      </c>
      <c r="M98" s="94">
        <f t="shared" si="83"/>
        <v>0</v>
      </c>
      <c r="N98" s="92" t="s">
        <v>215</v>
      </c>
      <c r="O98" s="92" t="s">
        <v>286</v>
      </c>
      <c r="P98" s="92" t="s">
        <v>288</v>
      </c>
    </row>
    <row r="99" spans="1:17" ht="25.5" hidden="1" customHeight="1">
      <c r="A99" s="109" t="s">
        <v>8</v>
      </c>
      <c r="B99" s="110" t="s">
        <v>289</v>
      </c>
      <c r="C99" s="111"/>
      <c r="D99" s="111"/>
      <c r="E99" s="111">
        <v>1</v>
      </c>
      <c r="F99" s="111"/>
      <c r="G99" s="112"/>
      <c r="H99" s="112">
        <f t="shared" si="114"/>
        <v>0</v>
      </c>
      <c r="I99" s="112">
        <f t="shared" si="115"/>
        <v>0</v>
      </c>
      <c r="J99" s="112">
        <f t="shared" si="116"/>
        <v>0</v>
      </c>
      <c r="K99" s="112">
        <f t="shared" si="117"/>
        <v>0</v>
      </c>
      <c r="L99" s="92" t="str">
        <f t="shared" si="100"/>
        <v>Huyện Kỳ Anh</v>
      </c>
      <c r="M99" s="94">
        <f t="shared" si="83"/>
        <v>0</v>
      </c>
      <c r="N99" s="92" t="s">
        <v>215</v>
      </c>
      <c r="O99" s="92" t="s">
        <v>286</v>
      </c>
      <c r="P99" s="92" t="s">
        <v>290</v>
      </c>
    </row>
    <row r="100" spans="1:17" ht="25.5" hidden="1" customHeight="1">
      <c r="A100" s="109" t="s">
        <v>8</v>
      </c>
      <c r="B100" s="110" t="s">
        <v>291</v>
      </c>
      <c r="C100" s="111"/>
      <c r="D100" s="111"/>
      <c r="E100" s="111">
        <v>0.2</v>
      </c>
      <c r="F100" s="111">
        <v>0.8</v>
      </c>
      <c r="G100" s="112"/>
      <c r="H100" s="112">
        <f t="shared" si="114"/>
        <v>0</v>
      </c>
      <c r="I100" s="112">
        <f t="shared" si="115"/>
        <v>0</v>
      </c>
      <c r="J100" s="112">
        <f t="shared" si="116"/>
        <v>0</v>
      </c>
      <c r="K100" s="112">
        <f t="shared" si="117"/>
        <v>0</v>
      </c>
      <c r="L100" s="92" t="str">
        <f t="shared" si="100"/>
        <v>Huyện Kỳ Anh</v>
      </c>
      <c r="M100" s="94">
        <f t="shared" si="83"/>
        <v>0</v>
      </c>
      <c r="N100" s="92" t="s">
        <v>215</v>
      </c>
      <c r="O100" s="92" t="s">
        <v>286</v>
      </c>
      <c r="P100" s="92" t="s">
        <v>292</v>
      </c>
    </row>
    <row r="101" spans="1:17" s="88" customFormat="1" ht="25.5" hidden="1" customHeight="1">
      <c r="A101" s="113" t="s">
        <v>293</v>
      </c>
      <c r="B101" s="114" t="s">
        <v>294</v>
      </c>
      <c r="C101" s="115"/>
      <c r="D101" s="111">
        <v>1</v>
      </c>
      <c r="E101" s="111"/>
      <c r="F101" s="111"/>
      <c r="G101" s="112"/>
      <c r="H101" s="112">
        <f t="shared" si="114"/>
        <v>0</v>
      </c>
      <c r="I101" s="112">
        <f t="shared" si="115"/>
        <v>0</v>
      </c>
      <c r="J101" s="112">
        <f>ROUND(E101*G101,0)</f>
        <v>0</v>
      </c>
      <c r="K101" s="112">
        <f t="shared" si="117"/>
        <v>0</v>
      </c>
      <c r="L101" s="108" t="str">
        <f t="shared" si="100"/>
        <v>Huyện Kỳ Anh</v>
      </c>
      <c r="M101" s="94">
        <f t="shared" si="83"/>
        <v>0</v>
      </c>
      <c r="N101" s="92" t="s">
        <v>215</v>
      </c>
      <c r="O101" s="108" t="s">
        <v>295</v>
      </c>
      <c r="P101" s="108" t="s">
        <v>201</v>
      </c>
      <c r="Q101" s="108"/>
    </row>
    <row r="102" spans="1:17" s="88" customFormat="1" ht="25.5" hidden="1" customHeight="1">
      <c r="A102" s="113" t="s">
        <v>296</v>
      </c>
      <c r="B102" s="114" t="s">
        <v>297</v>
      </c>
      <c r="C102" s="115"/>
      <c r="D102" s="115">
        <v>1</v>
      </c>
      <c r="E102" s="115"/>
      <c r="F102" s="115"/>
      <c r="G102" s="116"/>
      <c r="H102" s="116">
        <f t="shared" si="114"/>
        <v>0</v>
      </c>
      <c r="I102" s="116">
        <f t="shared" si="115"/>
        <v>0</v>
      </c>
      <c r="J102" s="116">
        <f t="shared" ref="J102" si="118">ROUND(E102*G102,0)</f>
        <v>0</v>
      </c>
      <c r="K102" s="116">
        <f t="shared" si="117"/>
        <v>0</v>
      </c>
      <c r="L102" s="108" t="str">
        <f t="shared" si="100"/>
        <v>Huyện Kỳ Anh</v>
      </c>
      <c r="M102" s="88">
        <f t="shared" si="83"/>
        <v>0</v>
      </c>
      <c r="N102" s="108" t="s">
        <v>215</v>
      </c>
      <c r="O102" s="108" t="s">
        <v>298</v>
      </c>
      <c r="P102" s="108" t="s">
        <v>201</v>
      </c>
      <c r="Q102" s="108"/>
    </row>
    <row r="103" spans="1:17" s="88" customFormat="1" ht="25.5" hidden="1" customHeight="1">
      <c r="A103" s="113" t="s">
        <v>299</v>
      </c>
      <c r="B103" s="114" t="s">
        <v>124</v>
      </c>
      <c r="C103" s="115"/>
      <c r="D103" s="115"/>
      <c r="E103" s="115"/>
      <c r="F103" s="115"/>
      <c r="G103" s="117">
        <f>SUMIF('Bieu 01 (2020)'!$B$7:$B$19,"Huyện Kỳ Anh",'Bieu 01 (2020)'!$M$7:$M$19)-G78-G87-G97-G101-G102</f>
        <v>90000</v>
      </c>
      <c r="H103" s="116">
        <f>H104</f>
        <v>0</v>
      </c>
      <c r="I103" s="116">
        <f t="shared" ref="I103:K103" si="119">I104</f>
        <v>0</v>
      </c>
      <c r="J103" s="116">
        <f t="shared" si="119"/>
        <v>45000</v>
      </c>
      <c r="K103" s="116">
        <f t="shared" si="119"/>
        <v>45000</v>
      </c>
      <c r="L103" s="108" t="str">
        <f t="shared" si="100"/>
        <v>Huyện Kỳ Anh</v>
      </c>
      <c r="M103" s="94">
        <f t="shared" si="83"/>
        <v>0</v>
      </c>
      <c r="N103" s="92" t="s">
        <v>215</v>
      </c>
      <c r="O103" s="108" t="s">
        <v>124</v>
      </c>
      <c r="P103" s="108" t="s">
        <v>201</v>
      </c>
      <c r="Q103" s="108"/>
    </row>
    <row r="104" spans="1:17" ht="25.5" hidden="1" customHeight="1">
      <c r="A104" s="109" t="s">
        <v>71</v>
      </c>
      <c r="B104" s="110" t="s">
        <v>300</v>
      </c>
      <c r="C104" s="111"/>
      <c r="D104" s="111"/>
      <c r="E104" s="111"/>
      <c r="F104" s="111"/>
      <c r="G104" s="119">
        <f>G103</f>
        <v>90000</v>
      </c>
      <c r="H104" s="112">
        <f t="shared" ref="H104:K104" si="120">+H105+H106</f>
        <v>0</v>
      </c>
      <c r="I104" s="112">
        <f t="shared" si="120"/>
        <v>0</v>
      </c>
      <c r="J104" s="112">
        <f t="shared" si="120"/>
        <v>45000</v>
      </c>
      <c r="K104" s="112">
        <f t="shared" si="120"/>
        <v>45000</v>
      </c>
      <c r="L104" s="108" t="str">
        <f t="shared" si="100"/>
        <v>Huyện Kỳ Anh</v>
      </c>
      <c r="M104" s="94">
        <f t="shared" si="83"/>
        <v>0</v>
      </c>
      <c r="N104" s="92" t="s">
        <v>215</v>
      </c>
      <c r="O104" s="92" t="s">
        <v>124</v>
      </c>
      <c r="P104" s="108" t="s">
        <v>301</v>
      </c>
    </row>
    <row r="105" spans="1:17" ht="25.5" hidden="1" customHeight="1">
      <c r="A105" s="109" t="s">
        <v>8</v>
      </c>
      <c r="B105" s="110" t="s">
        <v>302</v>
      </c>
      <c r="C105" s="111"/>
      <c r="D105" s="111"/>
      <c r="E105" s="120">
        <v>0.5</v>
      </c>
      <c r="F105" s="120">
        <v>0.5</v>
      </c>
      <c r="G105" s="119">
        <f>G104-G106</f>
        <v>90000</v>
      </c>
      <c r="H105" s="112">
        <f t="shared" ref="H105:H107" si="121">ROUND(C105*G105,0)</f>
        <v>0</v>
      </c>
      <c r="I105" s="112">
        <f t="shared" ref="I105:I107" si="122">G105-H105-J105-K105</f>
        <v>0</v>
      </c>
      <c r="J105" s="112">
        <f t="shared" ref="J105:J107" si="123">ROUND(E105*G105,0)</f>
        <v>45000</v>
      </c>
      <c r="K105" s="112">
        <f t="shared" ref="K105:K107" si="124">ROUND(F105*G105,0)</f>
        <v>45000</v>
      </c>
      <c r="L105" s="92" t="str">
        <f t="shared" si="100"/>
        <v>Huyện Kỳ Anh</v>
      </c>
      <c r="M105" s="94">
        <f t="shared" si="83"/>
        <v>0</v>
      </c>
      <c r="N105" s="92" t="s">
        <v>215</v>
      </c>
      <c r="O105" s="92" t="s">
        <v>124</v>
      </c>
      <c r="P105" s="92" t="s">
        <v>301</v>
      </c>
    </row>
    <row r="106" spans="1:17" ht="25.5" hidden="1" customHeight="1">
      <c r="A106" s="109" t="s">
        <v>8</v>
      </c>
      <c r="B106" s="110" t="s">
        <v>303</v>
      </c>
      <c r="C106" s="111"/>
      <c r="D106" s="111">
        <v>0.1</v>
      </c>
      <c r="E106" s="111">
        <v>0.4</v>
      </c>
      <c r="F106" s="111">
        <v>0.5</v>
      </c>
      <c r="G106" s="112"/>
      <c r="H106" s="112">
        <f t="shared" si="121"/>
        <v>0</v>
      </c>
      <c r="I106" s="112">
        <f t="shared" si="122"/>
        <v>0</v>
      </c>
      <c r="J106" s="112">
        <f t="shared" si="123"/>
        <v>0</v>
      </c>
      <c r="K106" s="112">
        <f t="shared" si="124"/>
        <v>0</v>
      </c>
      <c r="L106" s="92" t="str">
        <f t="shared" si="100"/>
        <v>Huyện Kỳ Anh</v>
      </c>
      <c r="M106" s="94">
        <f t="shared" si="83"/>
        <v>0</v>
      </c>
      <c r="N106" s="92" t="s">
        <v>215</v>
      </c>
      <c r="O106" s="92" t="s">
        <v>124</v>
      </c>
      <c r="P106" s="92" t="s">
        <v>301</v>
      </c>
    </row>
    <row r="107" spans="1:17" ht="25.5" hidden="1" customHeight="1">
      <c r="A107" s="109">
        <v>11</v>
      </c>
      <c r="B107" s="110" t="s">
        <v>34</v>
      </c>
      <c r="C107" s="111"/>
      <c r="D107" s="111"/>
      <c r="E107" s="111"/>
      <c r="F107" s="111">
        <v>1</v>
      </c>
      <c r="G107" s="117">
        <f>SUMIF('Bieu 01 (2020)'!$B$7:$B$19,"Huyện Kỳ Anh",'Bieu 01 (2020)'!$N$7:$N$19)</f>
        <v>1000</v>
      </c>
      <c r="H107" s="112">
        <f t="shared" si="121"/>
        <v>0</v>
      </c>
      <c r="I107" s="112">
        <f t="shared" si="122"/>
        <v>0</v>
      </c>
      <c r="J107" s="112">
        <f t="shared" si="123"/>
        <v>0</v>
      </c>
      <c r="K107" s="112">
        <f t="shared" si="124"/>
        <v>1000</v>
      </c>
      <c r="L107" s="92" t="str">
        <f t="shared" si="100"/>
        <v>Huyện Kỳ Anh</v>
      </c>
      <c r="M107" s="94">
        <f t="shared" si="83"/>
        <v>0</v>
      </c>
      <c r="N107" s="108" t="s">
        <v>34</v>
      </c>
      <c r="O107" s="92" t="s">
        <v>201</v>
      </c>
    </row>
    <row r="108" spans="1:17" ht="25.5" hidden="1" customHeight="1">
      <c r="A108" s="109">
        <v>12</v>
      </c>
      <c r="B108" s="110" t="s">
        <v>168</v>
      </c>
      <c r="C108" s="111"/>
      <c r="D108" s="111"/>
      <c r="E108" s="111"/>
      <c r="F108" s="111"/>
      <c r="G108" s="117">
        <f>SUMIF('Bieu 01 (2020)'!$B$7:$B$19,"Huyện Kỳ Anh",'Bieu 01 (2020)'!$O$7:$O$19)</f>
        <v>4700</v>
      </c>
      <c r="H108" s="112">
        <f t="shared" ref="H108" si="125">SUM(H109:H112)</f>
        <v>2500</v>
      </c>
      <c r="I108" s="112">
        <f t="shared" ref="I108:K108" si="126">SUM(I109:I112)</f>
        <v>1000</v>
      </c>
      <c r="J108" s="112">
        <f t="shared" si="126"/>
        <v>500</v>
      </c>
      <c r="K108" s="112">
        <f t="shared" si="126"/>
        <v>700</v>
      </c>
      <c r="L108" s="92" t="str">
        <f t="shared" si="100"/>
        <v>Huyện Kỳ Anh</v>
      </c>
      <c r="M108" s="94">
        <f t="shared" si="83"/>
        <v>0</v>
      </c>
      <c r="N108" s="108" t="s">
        <v>216</v>
      </c>
      <c r="O108" s="92" t="s">
        <v>201</v>
      </c>
    </row>
    <row r="109" spans="1:17" ht="25.5" hidden="1" customHeight="1">
      <c r="A109" s="109" t="s">
        <v>8</v>
      </c>
      <c r="B109" s="110" t="s">
        <v>304</v>
      </c>
      <c r="C109" s="111">
        <v>1</v>
      </c>
      <c r="D109" s="111"/>
      <c r="E109" s="111"/>
      <c r="F109" s="111"/>
      <c r="G109" s="112">
        <v>2500</v>
      </c>
      <c r="H109" s="112">
        <f t="shared" ref="H109:H112" si="127">ROUND(C109*G109,0)</f>
        <v>2500</v>
      </c>
      <c r="I109" s="112">
        <f t="shared" ref="I109:I112" si="128">G109-H109-J109-K109</f>
        <v>0</v>
      </c>
      <c r="J109" s="112">
        <f t="shared" ref="J109:J112" si="129">ROUND(E109*G109,0)</f>
        <v>0</v>
      </c>
      <c r="K109" s="112">
        <f t="shared" ref="K109:K112" si="130">ROUND(F109*G109,0)</f>
        <v>0</v>
      </c>
      <c r="L109" s="92" t="str">
        <f t="shared" si="100"/>
        <v>Huyện Kỳ Anh</v>
      </c>
      <c r="M109" s="94">
        <f t="shared" si="83"/>
        <v>0</v>
      </c>
      <c r="N109" s="92" t="s">
        <v>216</v>
      </c>
      <c r="O109" s="92" t="s">
        <v>305</v>
      </c>
    </row>
    <row r="110" spans="1:17" ht="25.5" hidden="1" customHeight="1">
      <c r="A110" s="109" t="s">
        <v>8</v>
      </c>
      <c r="B110" s="110" t="s">
        <v>306</v>
      </c>
      <c r="C110" s="111"/>
      <c r="D110" s="111">
        <v>1</v>
      </c>
      <c r="E110" s="111"/>
      <c r="F110" s="111"/>
      <c r="G110" s="112">
        <v>1000</v>
      </c>
      <c r="H110" s="112">
        <f>ROUND(C110*G110,0)</f>
        <v>0</v>
      </c>
      <c r="I110" s="112">
        <f>G110-H110-J110-K110</f>
        <v>1000</v>
      </c>
      <c r="J110" s="112">
        <f>ROUND(E110*G110,0)</f>
        <v>0</v>
      </c>
      <c r="K110" s="112">
        <f>ROUND(F110*G110,0)</f>
        <v>0</v>
      </c>
      <c r="L110" s="92" t="str">
        <f>L109</f>
        <v>Huyện Kỳ Anh</v>
      </c>
      <c r="M110" s="94">
        <f t="shared" ref="M110:M111" si="131">SUM(H110:K110)-G110</f>
        <v>0</v>
      </c>
      <c r="N110" s="92" t="s">
        <v>216</v>
      </c>
      <c r="O110" s="92" t="s">
        <v>307</v>
      </c>
    </row>
    <row r="111" spans="1:17" ht="25.5" hidden="1" customHeight="1">
      <c r="A111" s="109" t="s">
        <v>8</v>
      </c>
      <c r="B111" s="110" t="s">
        <v>308</v>
      </c>
      <c r="C111" s="111"/>
      <c r="D111" s="111"/>
      <c r="E111" s="111"/>
      <c r="F111" s="111">
        <v>1</v>
      </c>
      <c r="G111" s="112">
        <v>700</v>
      </c>
      <c r="H111" s="112">
        <f>ROUND(C111*G111,0)</f>
        <v>0</v>
      </c>
      <c r="I111" s="112">
        <f>G111-H111-J111-K111</f>
        <v>0</v>
      </c>
      <c r="J111" s="112">
        <f>ROUND(E111*G111,0)</f>
        <v>0</v>
      </c>
      <c r="K111" s="112">
        <f>ROUND(F111*G111,0)</f>
        <v>700</v>
      </c>
      <c r="L111" s="92" t="str">
        <f>L110</f>
        <v>Huyện Kỳ Anh</v>
      </c>
      <c r="M111" s="94">
        <f t="shared" si="131"/>
        <v>0</v>
      </c>
      <c r="N111" s="92" t="s">
        <v>216</v>
      </c>
      <c r="O111" s="92" t="s">
        <v>309</v>
      </c>
    </row>
    <row r="112" spans="1:17" ht="25.5" hidden="1" customHeight="1">
      <c r="A112" s="132" t="s">
        <v>8</v>
      </c>
      <c r="B112" s="133" t="s">
        <v>310</v>
      </c>
      <c r="C112" s="134"/>
      <c r="D112" s="134"/>
      <c r="E112" s="134">
        <v>1</v>
      </c>
      <c r="F112" s="134"/>
      <c r="G112" s="135">
        <f>G108-G109-G110-G111</f>
        <v>500</v>
      </c>
      <c r="H112" s="136">
        <f t="shared" si="127"/>
        <v>0</v>
      </c>
      <c r="I112" s="136">
        <f t="shared" si="128"/>
        <v>0</v>
      </c>
      <c r="J112" s="136">
        <f t="shared" si="129"/>
        <v>500</v>
      </c>
      <c r="K112" s="136">
        <f t="shared" si="130"/>
        <v>0</v>
      </c>
      <c r="L112" s="92" t="str">
        <f>L109</f>
        <v>Huyện Kỳ Anh</v>
      </c>
      <c r="M112" s="94">
        <f t="shared" si="83"/>
        <v>0</v>
      </c>
      <c r="N112" s="92" t="s">
        <v>216</v>
      </c>
      <c r="O112" s="92" t="s">
        <v>194</v>
      </c>
    </row>
    <row r="113" spans="1:17" s="88" customFormat="1" ht="25.5" hidden="1" customHeight="1">
      <c r="A113" s="104"/>
      <c r="B113" s="105" t="s">
        <v>171</v>
      </c>
      <c r="C113" s="106"/>
      <c r="D113" s="106"/>
      <c r="E113" s="106"/>
      <c r="F113" s="106"/>
      <c r="G113" s="107">
        <f>G114+G123+G132+G147+G148+G151+G160+G161+G165+G168+G198+G199</f>
        <v>239600</v>
      </c>
      <c r="H113" s="107">
        <f>H114+H123+H132+H147+H148+H151+H160+H161+H165+H168+H198+H199</f>
        <v>3400</v>
      </c>
      <c r="I113" s="107">
        <f>I114+I123+I132+I147+I148+I151+I160+I161+I165+I168+I198+I199</f>
        <v>96475</v>
      </c>
      <c r="J113" s="107">
        <f>J114+J123+J132+J147+J148+J151+J160+J161+J165+J168+J198+J199</f>
        <v>121083</v>
      </c>
      <c r="K113" s="107">
        <f>K114+K123+K132+K147+K148+K151+K160+K161+K165+K168+K198+K199</f>
        <v>18642</v>
      </c>
      <c r="L113" s="137" t="str">
        <f>B113</f>
        <v>TX Kỳ Anh</v>
      </c>
      <c r="M113" s="94">
        <f>SUM(H113:K113)-G113</f>
        <v>0</v>
      </c>
      <c r="N113" s="108" t="s">
        <v>201</v>
      </c>
      <c r="O113" s="108"/>
      <c r="P113" s="108"/>
      <c r="Q113" s="108"/>
    </row>
    <row r="114" spans="1:17" s="88" customFormat="1" ht="25.5" hidden="1" customHeight="1">
      <c r="A114" s="113">
        <v>1</v>
      </c>
      <c r="B114" s="114" t="s">
        <v>202</v>
      </c>
      <c r="C114" s="115"/>
      <c r="D114" s="115"/>
      <c r="E114" s="115"/>
      <c r="F114" s="115"/>
      <c r="G114" s="116">
        <f>G115+G116+G119+G122</f>
        <v>3000</v>
      </c>
      <c r="H114" s="116">
        <f t="shared" ref="H114:K114" si="132">H115+H116+H119+H122</f>
        <v>0</v>
      </c>
      <c r="I114" s="116">
        <f t="shared" si="132"/>
        <v>1800</v>
      </c>
      <c r="J114" s="116">
        <f t="shared" si="132"/>
        <v>1200</v>
      </c>
      <c r="K114" s="116">
        <f t="shared" si="132"/>
        <v>0</v>
      </c>
      <c r="L114" s="108" t="str">
        <f>L113</f>
        <v>TX Kỳ Anh</v>
      </c>
      <c r="M114" s="94">
        <f>SUM(H114:K114)-G114</f>
        <v>0</v>
      </c>
      <c r="N114" s="108" t="s">
        <v>203</v>
      </c>
      <c r="O114" s="108" t="s">
        <v>201</v>
      </c>
      <c r="P114" s="108"/>
      <c r="Q114" s="108"/>
    </row>
    <row r="115" spans="1:17" ht="25.5" hidden="1" customHeight="1">
      <c r="A115" s="109" t="s">
        <v>88</v>
      </c>
      <c r="B115" s="110" t="s">
        <v>217</v>
      </c>
      <c r="C115" s="111"/>
      <c r="D115" s="111">
        <v>0.6</v>
      </c>
      <c r="E115" s="111">
        <v>0.4</v>
      </c>
      <c r="F115" s="111"/>
      <c r="G115" s="117">
        <f>SUMIF('Bieu 01 (2020)'!$B$7:$B$19,"TX Kỳ Anh",'Bieu 01 (2020)'!$D$7:$D$19)-G116-G119-G122</f>
        <v>3000</v>
      </c>
      <c r="H115" s="112">
        <f>ROUND(C115*G115,0)</f>
        <v>0</v>
      </c>
      <c r="I115" s="112">
        <f>G115-H115-J115-K115</f>
        <v>1800</v>
      </c>
      <c r="J115" s="112">
        <f>ROUND(E115*G115,0)</f>
        <v>1200</v>
      </c>
      <c r="K115" s="112">
        <f>ROUND(F115*G115,0)</f>
        <v>0</v>
      </c>
      <c r="L115" s="92" t="str">
        <f t="shared" ref="L115:L178" si="133">L114</f>
        <v>TX Kỳ Anh</v>
      </c>
      <c r="M115" s="94">
        <f t="shared" ref="M115:M178" si="134">SUM(H115:K115)-G115</f>
        <v>0</v>
      </c>
      <c r="N115" s="92" t="s">
        <v>203</v>
      </c>
      <c r="O115" s="92" t="s">
        <v>217</v>
      </c>
    </row>
    <row r="116" spans="1:17" ht="25.5" hidden="1" customHeight="1">
      <c r="A116" s="109" t="s">
        <v>93</v>
      </c>
      <c r="B116" s="110" t="s">
        <v>22</v>
      </c>
      <c r="C116" s="111"/>
      <c r="D116" s="111"/>
      <c r="E116" s="111"/>
      <c r="F116" s="111"/>
      <c r="G116" s="112"/>
      <c r="H116" s="112">
        <f t="shared" ref="H116:H122" si="135">ROUND(C116*G116,0)</f>
        <v>0</v>
      </c>
      <c r="I116" s="112">
        <f t="shared" ref="I116:I122" si="136">G116-H116-J116-K116</f>
        <v>0</v>
      </c>
      <c r="J116" s="112">
        <f t="shared" ref="J116:J122" si="137">ROUND(E116*G116,0)</f>
        <v>0</v>
      </c>
      <c r="K116" s="112">
        <f t="shared" ref="K116:K122" si="138">ROUND(F116*G116,0)</f>
        <v>0</v>
      </c>
      <c r="L116" s="92" t="str">
        <f t="shared" si="133"/>
        <v>TX Kỳ Anh</v>
      </c>
      <c r="M116" s="94">
        <f t="shared" si="134"/>
        <v>0</v>
      </c>
      <c r="N116" s="92" t="s">
        <v>203</v>
      </c>
      <c r="O116" s="92" t="s">
        <v>218</v>
      </c>
    </row>
    <row r="117" spans="1:17" ht="25.5" hidden="1" customHeight="1">
      <c r="A117" s="118" t="s">
        <v>8</v>
      </c>
      <c r="B117" s="56" t="s">
        <v>219</v>
      </c>
      <c r="C117" s="111"/>
      <c r="D117" s="111"/>
      <c r="E117" s="111">
        <v>1</v>
      </c>
      <c r="F117" s="111"/>
      <c r="G117" s="112"/>
      <c r="H117" s="112">
        <f t="shared" si="135"/>
        <v>0</v>
      </c>
      <c r="I117" s="112">
        <f t="shared" si="136"/>
        <v>0</v>
      </c>
      <c r="J117" s="112">
        <f t="shared" si="137"/>
        <v>0</v>
      </c>
      <c r="K117" s="112">
        <f t="shared" si="138"/>
        <v>0</v>
      </c>
      <c r="L117" s="92" t="str">
        <f t="shared" si="133"/>
        <v>TX Kỳ Anh</v>
      </c>
      <c r="M117" s="94">
        <f t="shared" si="134"/>
        <v>0</v>
      </c>
      <c r="N117" s="92" t="s">
        <v>203</v>
      </c>
      <c r="O117" s="92" t="s">
        <v>218</v>
      </c>
    </row>
    <row r="118" spans="1:17" ht="25.5" hidden="1" customHeight="1">
      <c r="A118" s="118" t="s">
        <v>8</v>
      </c>
      <c r="B118" s="56" t="s">
        <v>220</v>
      </c>
      <c r="C118" s="111"/>
      <c r="D118" s="111"/>
      <c r="E118" s="111">
        <v>0.5</v>
      </c>
      <c r="F118" s="111">
        <v>0.5</v>
      </c>
      <c r="G118" s="119">
        <f>G116-G117</f>
        <v>0</v>
      </c>
      <c r="H118" s="112">
        <f t="shared" si="135"/>
        <v>0</v>
      </c>
      <c r="I118" s="112">
        <f t="shared" si="136"/>
        <v>0</v>
      </c>
      <c r="J118" s="112">
        <f t="shared" si="137"/>
        <v>0</v>
      </c>
      <c r="K118" s="112">
        <f t="shared" si="138"/>
        <v>0</v>
      </c>
      <c r="L118" s="92" t="str">
        <f t="shared" si="133"/>
        <v>TX Kỳ Anh</v>
      </c>
      <c r="M118" s="94">
        <f t="shared" si="134"/>
        <v>0</v>
      </c>
      <c r="N118" s="92" t="s">
        <v>203</v>
      </c>
      <c r="O118" s="92" t="s">
        <v>218</v>
      </c>
    </row>
    <row r="119" spans="1:17" ht="25.5" hidden="1" customHeight="1">
      <c r="A119" s="109" t="s">
        <v>95</v>
      </c>
      <c r="B119" s="110" t="s">
        <v>23</v>
      </c>
      <c r="C119" s="111"/>
      <c r="D119" s="111"/>
      <c r="E119" s="111"/>
      <c r="F119" s="111"/>
      <c r="G119" s="112"/>
      <c r="H119" s="112">
        <f t="shared" si="135"/>
        <v>0</v>
      </c>
      <c r="I119" s="112">
        <f t="shared" si="136"/>
        <v>0</v>
      </c>
      <c r="J119" s="112">
        <f t="shared" si="137"/>
        <v>0</v>
      </c>
      <c r="K119" s="112">
        <f t="shared" si="138"/>
        <v>0</v>
      </c>
      <c r="L119" s="92" t="str">
        <f t="shared" si="133"/>
        <v>TX Kỳ Anh</v>
      </c>
      <c r="M119" s="94">
        <f t="shared" si="134"/>
        <v>0</v>
      </c>
      <c r="N119" s="92" t="s">
        <v>203</v>
      </c>
      <c r="O119" s="92" t="s">
        <v>221</v>
      </c>
    </row>
    <row r="120" spans="1:17" ht="25.5" hidden="1" customHeight="1">
      <c r="A120" s="109" t="s">
        <v>8</v>
      </c>
      <c r="B120" s="110" t="s">
        <v>222</v>
      </c>
      <c r="C120" s="111"/>
      <c r="D120" s="111"/>
      <c r="E120" s="111">
        <v>0.8</v>
      </c>
      <c r="F120" s="111">
        <v>0.2</v>
      </c>
      <c r="G120" s="112"/>
      <c r="H120" s="112">
        <f t="shared" si="135"/>
        <v>0</v>
      </c>
      <c r="I120" s="112">
        <f t="shared" si="136"/>
        <v>0</v>
      </c>
      <c r="J120" s="112">
        <f t="shared" si="137"/>
        <v>0</v>
      </c>
      <c r="K120" s="112">
        <f t="shared" si="138"/>
        <v>0</v>
      </c>
      <c r="L120" s="92" t="str">
        <f t="shared" si="133"/>
        <v>TX Kỳ Anh</v>
      </c>
      <c r="M120" s="94">
        <f t="shared" si="134"/>
        <v>0</v>
      </c>
      <c r="N120" s="92" t="s">
        <v>203</v>
      </c>
      <c r="O120" s="92" t="s">
        <v>221</v>
      </c>
    </row>
    <row r="121" spans="1:17" ht="25.5" hidden="1" customHeight="1">
      <c r="A121" s="109" t="s">
        <v>8</v>
      </c>
      <c r="B121" s="110" t="s">
        <v>223</v>
      </c>
      <c r="C121" s="111"/>
      <c r="D121" s="111"/>
      <c r="E121" s="111">
        <v>0.5</v>
      </c>
      <c r="F121" s="111">
        <v>0.5</v>
      </c>
      <c r="G121" s="119">
        <f>G119-G120</f>
        <v>0</v>
      </c>
      <c r="H121" s="112">
        <f t="shared" si="135"/>
        <v>0</v>
      </c>
      <c r="I121" s="112">
        <f t="shared" si="136"/>
        <v>0</v>
      </c>
      <c r="J121" s="112">
        <f t="shared" si="137"/>
        <v>0</v>
      </c>
      <c r="K121" s="112">
        <f t="shared" si="138"/>
        <v>0</v>
      </c>
      <c r="L121" s="92" t="str">
        <f t="shared" si="133"/>
        <v>TX Kỳ Anh</v>
      </c>
      <c r="M121" s="94">
        <f t="shared" si="134"/>
        <v>0</v>
      </c>
      <c r="N121" s="92" t="s">
        <v>203</v>
      </c>
      <c r="O121" s="92" t="s">
        <v>221</v>
      </c>
    </row>
    <row r="122" spans="1:17" ht="25.5" hidden="1" customHeight="1">
      <c r="A122" s="109" t="s">
        <v>97</v>
      </c>
      <c r="B122" s="110" t="s">
        <v>25</v>
      </c>
      <c r="C122" s="111"/>
      <c r="D122" s="111"/>
      <c r="E122" s="111">
        <v>1</v>
      </c>
      <c r="F122" s="111"/>
      <c r="G122" s="112"/>
      <c r="H122" s="112">
        <f t="shared" si="135"/>
        <v>0</v>
      </c>
      <c r="I122" s="112">
        <f t="shared" si="136"/>
        <v>0</v>
      </c>
      <c r="J122" s="112">
        <f t="shared" si="137"/>
        <v>0</v>
      </c>
      <c r="K122" s="112">
        <f t="shared" si="138"/>
        <v>0</v>
      </c>
      <c r="L122" s="92" t="str">
        <f t="shared" si="133"/>
        <v>TX Kỳ Anh</v>
      </c>
      <c r="M122" s="94">
        <f t="shared" si="134"/>
        <v>0</v>
      </c>
      <c r="N122" s="92" t="s">
        <v>203</v>
      </c>
      <c r="O122" s="92" t="s">
        <v>224</v>
      </c>
    </row>
    <row r="123" spans="1:17" s="88" customFormat="1" ht="25.5" hidden="1" customHeight="1">
      <c r="A123" s="113">
        <v>2</v>
      </c>
      <c r="B123" s="114" t="s">
        <v>123</v>
      </c>
      <c r="C123" s="115"/>
      <c r="D123" s="115"/>
      <c r="E123" s="115"/>
      <c r="F123" s="115"/>
      <c r="G123" s="116">
        <f>G124+G125+G128+G131</f>
        <v>14000</v>
      </c>
      <c r="H123" s="116">
        <f t="shared" ref="H123:K123" si="139">H124+H125+H128+H131</f>
        <v>0</v>
      </c>
      <c r="I123" s="116">
        <f t="shared" si="139"/>
        <v>12600</v>
      </c>
      <c r="J123" s="116">
        <f t="shared" si="139"/>
        <v>1400</v>
      </c>
      <c r="K123" s="116">
        <f t="shared" si="139"/>
        <v>0</v>
      </c>
      <c r="L123" s="108" t="str">
        <f t="shared" si="133"/>
        <v>TX Kỳ Anh</v>
      </c>
      <c r="M123" s="94">
        <f t="shared" si="134"/>
        <v>0</v>
      </c>
      <c r="N123" s="108" t="s">
        <v>204</v>
      </c>
      <c r="O123" s="108" t="s">
        <v>201</v>
      </c>
      <c r="P123" s="108"/>
      <c r="Q123" s="108"/>
    </row>
    <row r="124" spans="1:17" ht="25.5" hidden="1" customHeight="1">
      <c r="A124" s="109" t="s">
        <v>225</v>
      </c>
      <c r="B124" s="110" t="s">
        <v>217</v>
      </c>
      <c r="C124" s="111"/>
      <c r="D124" s="111">
        <v>0.9</v>
      </c>
      <c r="E124" s="111">
        <v>0.1</v>
      </c>
      <c r="F124" s="111"/>
      <c r="G124" s="117">
        <f>SUMIF('Bieu 01 (2020)'!$B$7:$B$19,"TX Kỳ Anh",'Bieu 01 (2020)'!$E$7:$E$19)-G125-G128-G131</f>
        <v>14000</v>
      </c>
      <c r="H124" s="112">
        <f t="shared" ref="H124" si="140">ROUND(C124*G124,0)</f>
        <v>0</v>
      </c>
      <c r="I124" s="112">
        <f t="shared" ref="I124" si="141">G124-H124-J124-K124</f>
        <v>12600</v>
      </c>
      <c r="J124" s="112">
        <f t="shared" ref="J124" si="142">ROUND(E124*G124,0)</f>
        <v>1400</v>
      </c>
      <c r="K124" s="112">
        <f t="shared" ref="K124" si="143">ROUND(F124*G124,0)</f>
        <v>0</v>
      </c>
      <c r="L124" s="92" t="str">
        <f t="shared" si="133"/>
        <v>TX Kỳ Anh</v>
      </c>
      <c r="M124" s="94">
        <f t="shared" si="134"/>
        <v>0</v>
      </c>
      <c r="N124" s="92" t="s">
        <v>204</v>
      </c>
      <c r="O124" s="92" t="s">
        <v>217</v>
      </c>
    </row>
    <row r="125" spans="1:17" ht="25.5" hidden="1" customHeight="1">
      <c r="A125" s="109" t="s">
        <v>226</v>
      </c>
      <c r="B125" s="110" t="s">
        <v>22</v>
      </c>
      <c r="C125" s="111"/>
      <c r="D125" s="111"/>
      <c r="E125" s="111"/>
      <c r="F125" s="111"/>
      <c r="G125" s="112"/>
      <c r="H125" s="112">
        <f t="shared" ref="H125:K125" si="144">H126+H127</f>
        <v>0</v>
      </c>
      <c r="I125" s="112">
        <f t="shared" si="144"/>
        <v>0</v>
      </c>
      <c r="J125" s="112">
        <f t="shared" si="144"/>
        <v>0</v>
      </c>
      <c r="K125" s="112">
        <f t="shared" si="144"/>
        <v>0</v>
      </c>
      <c r="L125" s="92" t="str">
        <f t="shared" si="133"/>
        <v>TX Kỳ Anh</v>
      </c>
      <c r="M125" s="94">
        <f t="shared" si="134"/>
        <v>0</v>
      </c>
      <c r="N125" s="92" t="s">
        <v>204</v>
      </c>
      <c r="O125" s="92" t="s">
        <v>218</v>
      </c>
    </row>
    <row r="126" spans="1:17" ht="25.5" hidden="1" customHeight="1">
      <c r="A126" s="118" t="s">
        <v>8</v>
      </c>
      <c r="B126" s="56" t="s">
        <v>219</v>
      </c>
      <c r="C126" s="111"/>
      <c r="D126" s="111"/>
      <c r="E126" s="111">
        <v>1</v>
      </c>
      <c r="F126" s="111"/>
      <c r="G126" s="112"/>
      <c r="H126" s="112">
        <f t="shared" ref="H126:H127" si="145">ROUND(C126*G126,0)</f>
        <v>0</v>
      </c>
      <c r="I126" s="112">
        <f t="shared" ref="I126:I127" si="146">G126-H126-J126-K126</f>
        <v>0</v>
      </c>
      <c r="J126" s="112">
        <f t="shared" ref="J126:J127" si="147">ROUND(E126*G126,0)</f>
        <v>0</v>
      </c>
      <c r="K126" s="112">
        <f t="shared" ref="K126:K127" si="148">ROUND(F126*G126,0)</f>
        <v>0</v>
      </c>
      <c r="L126" s="92" t="str">
        <f t="shared" si="133"/>
        <v>TX Kỳ Anh</v>
      </c>
      <c r="M126" s="94">
        <f t="shared" si="134"/>
        <v>0</v>
      </c>
      <c r="N126" s="92" t="s">
        <v>204</v>
      </c>
      <c r="O126" s="92" t="s">
        <v>218</v>
      </c>
    </row>
    <row r="127" spans="1:17" ht="25.5" hidden="1" customHeight="1">
      <c r="A127" s="118" t="s">
        <v>8</v>
      </c>
      <c r="B127" s="56" t="s">
        <v>220</v>
      </c>
      <c r="C127" s="111"/>
      <c r="D127" s="111"/>
      <c r="E127" s="111">
        <v>0.5</v>
      </c>
      <c r="F127" s="111">
        <v>0.5</v>
      </c>
      <c r="G127" s="119">
        <f>G125-G126</f>
        <v>0</v>
      </c>
      <c r="H127" s="112">
        <f t="shared" si="145"/>
        <v>0</v>
      </c>
      <c r="I127" s="112">
        <f t="shared" si="146"/>
        <v>0</v>
      </c>
      <c r="J127" s="112">
        <f t="shared" si="147"/>
        <v>0</v>
      </c>
      <c r="K127" s="112">
        <f t="shared" si="148"/>
        <v>0</v>
      </c>
      <c r="L127" s="92" t="str">
        <f t="shared" si="133"/>
        <v>TX Kỳ Anh</v>
      </c>
      <c r="M127" s="94">
        <f t="shared" si="134"/>
        <v>0</v>
      </c>
      <c r="N127" s="92" t="s">
        <v>204</v>
      </c>
      <c r="O127" s="92" t="s">
        <v>218</v>
      </c>
    </row>
    <row r="128" spans="1:17" ht="25.5" hidden="1" customHeight="1">
      <c r="A128" s="109" t="s">
        <v>227</v>
      </c>
      <c r="B128" s="110" t="s">
        <v>23</v>
      </c>
      <c r="C128" s="111"/>
      <c r="D128" s="111"/>
      <c r="E128" s="111"/>
      <c r="F128" s="111"/>
      <c r="G128" s="112"/>
      <c r="H128" s="112">
        <f t="shared" ref="H128:K128" si="149">H129+H130</f>
        <v>0</v>
      </c>
      <c r="I128" s="112">
        <f t="shared" si="149"/>
        <v>0</v>
      </c>
      <c r="J128" s="112">
        <f t="shared" si="149"/>
        <v>0</v>
      </c>
      <c r="K128" s="112">
        <f t="shared" si="149"/>
        <v>0</v>
      </c>
      <c r="L128" s="92" t="str">
        <f t="shared" si="133"/>
        <v>TX Kỳ Anh</v>
      </c>
      <c r="M128" s="94">
        <f t="shared" si="134"/>
        <v>0</v>
      </c>
      <c r="N128" s="92" t="s">
        <v>204</v>
      </c>
      <c r="O128" s="92" t="s">
        <v>221</v>
      </c>
    </row>
    <row r="129" spans="1:17" ht="25.5" hidden="1" customHeight="1">
      <c r="A129" s="109" t="s">
        <v>8</v>
      </c>
      <c r="B129" s="110" t="s">
        <v>222</v>
      </c>
      <c r="C129" s="111"/>
      <c r="D129" s="111"/>
      <c r="E129" s="111">
        <v>0.8</v>
      </c>
      <c r="F129" s="111">
        <v>0.2</v>
      </c>
      <c r="G129" s="112"/>
      <c r="H129" s="112">
        <f t="shared" ref="H129:H131" si="150">ROUND(C129*G129,0)</f>
        <v>0</v>
      </c>
      <c r="I129" s="112">
        <f t="shared" ref="I129:I131" si="151">G129-H129-J129-K129</f>
        <v>0</v>
      </c>
      <c r="J129" s="112">
        <f t="shared" ref="J129:J131" si="152">ROUND(E129*G129,0)</f>
        <v>0</v>
      </c>
      <c r="K129" s="112">
        <f t="shared" ref="K129:K131" si="153">ROUND(F129*G129,0)</f>
        <v>0</v>
      </c>
      <c r="L129" s="92" t="str">
        <f t="shared" si="133"/>
        <v>TX Kỳ Anh</v>
      </c>
      <c r="M129" s="94">
        <f t="shared" si="134"/>
        <v>0</v>
      </c>
      <c r="N129" s="92" t="s">
        <v>204</v>
      </c>
      <c r="O129" s="92" t="s">
        <v>221</v>
      </c>
    </row>
    <row r="130" spans="1:17" ht="25.5" hidden="1" customHeight="1">
      <c r="A130" s="109" t="s">
        <v>8</v>
      </c>
      <c r="B130" s="110" t="s">
        <v>223</v>
      </c>
      <c r="C130" s="111"/>
      <c r="D130" s="111"/>
      <c r="E130" s="111">
        <v>0.5</v>
      </c>
      <c r="F130" s="111">
        <v>0.5</v>
      </c>
      <c r="G130" s="119">
        <f>G128-G129</f>
        <v>0</v>
      </c>
      <c r="H130" s="112">
        <f t="shared" si="150"/>
        <v>0</v>
      </c>
      <c r="I130" s="112">
        <f t="shared" si="151"/>
        <v>0</v>
      </c>
      <c r="J130" s="112">
        <f t="shared" si="152"/>
        <v>0</v>
      </c>
      <c r="K130" s="112">
        <f t="shared" si="153"/>
        <v>0</v>
      </c>
      <c r="L130" s="92" t="str">
        <f t="shared" si="133"/>
        <v>TX Kỳ Anh</v>
      </c>
      <c r="M130" s="94">
        <f t="shared" si="134"/>
        <v>0</v>
      </c>
      <c r="N130" s="92" t="s">
        <v>204</v>
      </c>
      <c r="O130" s="92" t="s">
        <v>221</v>
      </c>
    </row>
    <row r="131" spans="1:17" ht="25.5" hidden="1" customHeight="1">
      <c r="A131" s="109" t="s">
        <v>228</v>
      </c>
      <c r="B131" s="110" t="s">
        <v>25</v>
      </c>
      <c r="C131" s="111"/>
      <c r="D131" s="111"/>
      <c r="E131" s="111">
        <v>1</v>
      </c>
      <c r="F131" s="111"/>
      <c r="G131" s="112"/>
      <c r="H131" s="112">
        <f t="shared" si="150"/>
        <v>0</v>
      </c>
      <c r="I131" s="112">
        <f t="shared" si="151"/>
        <v>0</v>
      </c>
      <c r="J131" s="112">
        <f t="shared" si="152"/>
        <v>0</v>
      </c>
      <c r="K131" s="112">
        <f t="shared" si="153"/>
        <v>0</v>
      </c>
      <c r="L131" s="92" t="str">
        <f t="shared" si="133"/>
        <v>TX Kỳ Anh</v>
      </c>
      <c r="M131" s="94">
        <f t="shared" si="134"/>
        <v>0</v>
      </c>
      <c r="N131" s="92" t="s">
        <v>204</v>
      </c>
      <c r="O131" s="92" t="s">
        <v>224</v>
      </c>
    </row>
    <row r="132" spans="1:17" s="88" customFormat="1" ht="25.5" hidden="1" customHeight="1">
      <c r="A132" s="113">
        <v>3</v>
      </c>
      <c r="B132" s="114" t="s">
        <v>205</v>
      </c>
      <c r="C132" s="115"/>
      <c r="D132" s="115"/>
      <c r="E132" s="115"/>
      <c r="F132" s="115"/>
      <c r="G132" s="116">
        <f>G133+G140+G143+G146</f>
        <v>72000</v>
      </c>
      <c r="H132" s="116">
        <f>H133+H140+H143+H146</f>
        <v>0</v>
      </c>
      <c r="I132" s="116">
        <f>I133+I140+I143+I146</f>
        <v>31925</v>
      </c>
      <c r="J132" s="116">
        <f>J133+J140+J143+J146</f>
        <v>38015</v>
      </c>
      <c r="K132" s="116">
        <f>K133+K140+K143+K146</f>
        <v>2060</v>
      </c>
      <c r="L132" s="108" t="str">
        <f t="shared" si="133"/>
        <v>TX Kỳ Anh</v>
      </c>
      <c r="M132" s="94">
        <f t="shared" si="134"/>
        <v>0</v>
      </c>
      <c r="N132" s="108" t="s">
        <v>206</v>
      </c>
      <c r="O132" s="108" t="s">
        <v>201</v>
      </c>
      <c r="P132" s="108"/>
      <c r="Q132" s="108"/>
    </row>
    <row r="133" spans="1:17" ht="25.5" hidden="1" customHeight="1">
      <c r="A133" s="109" t="s">
        <v>229</v>
      </c>
      <c r="B133" s="110" t="s">
        <v>217</v>
      </c>
      <c r="C133" s="111"/>
      <c r="D133" s="111"/>
      <c r="E133" s="111"/>
      <c r="F133" s="111"/>
      <c r="G133" s="117">
        <f>SUMIF('Bieu 01 (2020)'!$B$7:$B$19,"TX Kỳ Anh",'Bieu 01 (2020)'!$F$7:$F$19)-G140-G143-G146</f>
        <v>71050</v>
      </c>
      <c r="H133" s="116">
        <f>H134+H137</f>
        <v>0</v>
      </c>
      <c r="I133" s="116">
        <f t="shared" ref="I133:K133" si="154">I134+I137</f>
        <v>31925</v>
      </c>
      <c r="J133" s="116">
        <f t="shared" si="154"/>
        <v>37360</v>
      </c>
      <c r="K133" s="116">
        <f t="shared" si="154"/>
        <v>1765</v>
      </c>
      <c r="L133" s="92" t="str">
        <f t="shared" si="133"/>
        <v>TX Kỳ Anh</v>
      </c>
      <c r="M133" s="94">
        <f t="shared" si="134"/>
        <v>0</v>
      </c>
      <c r="N133" s="92" t="s">
        <v>206</v>
      </c>
      <c r="O133" s="92" t="s">
        <v>217</v>
      </c>
    </row>
    <row r="134" spans="1:17" ht="25.5" hidden="1" customHeight="1">
      <c r="A134" s="109" t="s">
        <v>71</v>
      </c>
      <c r="B134" s="110" t="s">
        <v>255</v>
      </c>
      <c r="C134" s="111"/>
      <c r="D134" s="111"/>
      <c r="E134" s="111"/>
      <c r="F134" s="111"/>
      <c r="G134" s="112">
        <v>3650</v>
      </c>
      <c r="H134" s="112">
        <f t="shared" ref="H134:K134" si="155">H135+H136</f>
        <v>0</v>
      </c>
      <c r="I134" s="112">
        <f t="shared" si="155"/>
        <v>0</v>
      </c>
      <c r="J134" s="112">
        <f t="shared" si="155"/>
        <v>2595</v>
      </c>
      <c r="K134" s="112">
        <f t="shared" si="155"/>
        <v>1055</v>
      </c>
      <c r="L134" s="92" t="str">
        <f t="shared" si="133"/>
        <v>TX Kỳ Anh</v>
      </c>
      <c r="M134" s="94">
        <f t="shared" si="134"/>
        <v>0</v>
      </c>
      <c r="N134" s="92" t="s">
        <v>206</v>
      </c>
      <c r="O134" s="92" t="s">
        <v>217</v>
      </c>
    </row>
    <row r="135" spans="1:17" ht="25.5" hidden="1" customHeight="1">
      <c r="A135" s="109" t="s">
        <v>8</v>
      </c>
      <c r="B135" s="110" t="s">
        <v>231</v>
      </c>
      <c r="C135" s="111"/>
      <c r="D135" s="111"/>
      <c r="E135" s="111">
        <v>0.8</v>
      </c>
      <c r="F135" s="111">
        <v>0.2</v>
      </c>
      <c r="G135" s="119">
        <f>G134-G136</f>
        <v>3000</v>
      </c>
      <c r="H135" s="112">
        <f t="shared" ref="H135:H136" si="156">ROUND(C135*G135,0)</f>
        <v>0</v>
      </c>
      <c r="I135" s="112">
        <f t="shared" ref="I135:I136" si="157">G135-H135-J135-K135</f>
        <v>0</v>
      </c>
      <c r="J135" s="112">
        <f t="shared" ref="J135:J136" si="158">ROUND(E135*G135,0)</f>
        <v>2400</v>
      </c>
      <c r="K135" s="112">
        <f t="shared" ref="K135:K136" si="159">ROUND(F135*G135,0)</f>
        <v>600</v>
      </c>
      <c r="L135" s="92" t="str">
        <f t="shared" si="133"/>
        <v>TX Kỳ Anh</v>
      </c>
      <c r="M135" s="94">
        <f t="shared" si="134"/>
        <v>0</v>
      </c>
      <c r="N135" s="92" t="s">
        <v>206</v>
      </c>
      <c r="O135" s="92" t="s">
        <v>217</v>
      </c>
    </row>
    <row r="136" spans="1:17" ht="25.5" hidden="1" customHeight="1">
      <c r="A136" s="109" t="s">
        <v>8</v>
      </c>
      <c r="B136" s="110" t="s">
        <v>232</v>
      </c>
      <c r="C136" s="111"/>
      <c r="D136" s="111"/>
      <c r="E136" s="111">
        <v>0.3</v>
      </c>
      <c r="F136" s="111">
        <v>0.7</v>
      </c>
      <c r="G136" s="112">
        <v>650</v>
      </c>
      <c r="H136" s="112">
        <f t="shared" si="156"/>
        <v>0</v>
      </c>
      <c r="I136" s="112">
        <f t="shared" si="157"/>
        <v>0</v>
      </c>
      <c r="J136" s="112">
        <f t="shared" si="158"/>
        <v>195</v>
      </c>
      <c r="K136" s="112">
        <f t="shared" si="159"/>
        <v>455</v>
      </c>
      <c r="L136" s="92" t="str">
        <f t="shared" si="133"/>
        <v>TX Kỳ Anh</v>
      </c>
      <c r="M136" s="94">
        <f t="shared" si="134"/>
        <v>0</v>
      </c>
      <c r="N136" s="92" t="s">
        <v>206</v>
      </c>
      <c r="O136" s="92" t="s">
        <v>217</v>
      </c>
    </row>
    <row r="137" spans="1:17" ht="25.5" hidden="1" customHeight="1">
      <c r="A137" s="109" t="s">
        <v>72</v>
      </c>
      <c r="B137" s="110" t="s">
        <v>246</v>
      </c>
      <c r="C137" s="111"/>
      <c r="D137" s="111"/>
      <c r="E137" s="111"/>
      <c r="F137" s="111"/>
      <c r="G137" s="119">
        <f>G133-G134</f>
        <v>67400</v>
      </c>
      <c r="H137" s="112">
        <f t="shared" ref="H137:K137" si="160">+H138+H139</f>
        <v>0</v>
      </c>
      <c r="I137" s="112">
        <f t="shared" si="160"/>
        <v>31925</v>
      </c>
      <c r="J137" s="112">
        <f t="shared" si="160"/>
        <v>34765</v>
      </c>
      <c r="K137" s="112">
        <f t="shared" si="160"/>
        <v>710</v>
      </c>
      <c r="L137" s="92" t="str">
        <f t="shared" si="133"/>
        <v>TX Kỳ Anh</v>
      </c>
      <c r="M137" s="94">
        <f t="shared" si="134"/>
        <v>0</v>
      </c>
      <c r="N137" s="92" t="s">
        <v>206</v>
      </c>
      <c r="O137" s="92" t="s">
        <v>217</v>
      </c>
    </row>
    <row r="138" spans="1:17" ht="25.5" hidden="1" customHeight="1">
      <c r="A138" s="109" t="s">
        <v>8</v>
      </c>
      <c r="B138" s="110" t="s">
        <v>231</v>
      </c>
      <c r="C138" s="111"/>
      <c r="D138" s="111">
        <v>0.5</v>
      </c>
      <c r="E138" s="111">
        <v>0.5</v>
      </c>
      <c r="F138" s="111"/>
      <c r="G138" s="119">
        <f>G137-G139</f>
        <v>63850</v>
      </c>
      <c r="H138" s="112">
        <f t="shared" ref="H138:H139" si="161">ROUND(C138*G138,0)</f>
        <v>0</v>
      </c>
      <c r="I138" s="112">
        <f t="shared" ref="I138:I139" si="162">G138-H138-J138-K138</f>
        <v>31925</v>
      </c>
      <c r="J138" s="112">
        <f t="shared" ref="J138:J139" si="163">ROUND(E138*G138,0)</f>
        <v>31925</v>
      </c>
      <c r="K138" s="112">
        <f t="shared" ref="K138:K139" si="164">ROUND(F138*G138,0)</f>
        <v>0</v>
      </c>
      <c r="L138" s="92" t="str">
        <f t="shared" si="133"/>
        <v>TX Kỳ Anh</v>
      </c>
      <c r="M138" s="94">
        <f t="shared" si="134"/>
        <v>0</v>
      </c>
      <c r="N138" s="92" t="s">
        <v>206</v>
      </c>
      <c r="O138" s="92" t="s">
        <v>217</v>
      </c>
    </row>
    <row r="139" spans="1:17" ht="25.5" hidden="1" customHeight="1">
      <c r="A139" s="109" t="s">
        <v>8</v>
      </c>
      <c r="B139" s="110" t="s">
        <v>232</v>
      </c>
      <c r="C139" s="111"/>
      <c r="D139" s="111"/>
      <c r="E139" s="111">
        <v>0.8</v>
      </c>
      <c r="F139" s="111">
        <v>0.2</v>
      </c>
      <c r="G139" s="112">
        <v>3550</v>
      </c>
      <c r="H139" s="112">
        <f t="shared" si="161"/>
        <v>0</v>
      </c>
      <c r="I139" s="112">
        <f t="shared" si="162"/>
        <v>0</v>
      </c>
      <c r="J139" s="112">
        <f t="shared" si="163"/>
        <v>2840</v>
      </c>
      <c r="K139" s="112">
        <f t="shared" si="164"/>
        <v>710</v>
      </c>
      <c r="L139" s="92" t="str">
        <f t="shared" si="133"/>
        <v>TX Kỳ Anh</v>
      </c>
      <c r="M139" s="94">
        <f t="shared" si="134"/>
        <v>0</v>
      </c>
      <c r="N139" s="92" t="s">
        <v>206</v>
      </c>
      <c r="O139" s="92" t="s">
        <v>217</v>
      </c>
    </row>
    <row r="140" spans="1:17" ht="25.5" hidden="1" customHeight="1">
      <c r="A140" s="109" t="s">
        <v>234</v>
      </c>
      <c r="B140" s="110" t="s">
        <v>22</v>
      </c>
      <c r="C140" s="111"/>
      <c r="D140" s="111"/>
      <c r="E140" s="111"/>
      <c r="F140" s="111"/>
      <c r="G140" s="112">
        <v>350</v>
      </c>
      <c r="H140" s="112">
        <f t="shared" ref="H140:K140" si="165">+H141+H142</f>
        <v>0</v>
      </c>
      <c r="I140" s="112">
        <f t="shared" si="165"/>
        <v>0</v>
      </c>
      <c r="J140" s="112">
        <f t="shared" si="165"/>
        <v>175</v>
      </c>
      <c r="K140" s="112">
        <f t="shared" si="165"/>
        <v>175</v>
      </c>
      <c r="L140" s="92" t="str">
        <f t="shared" si="133"/>
        <v>TX Kỳ Anh</v>
      </c>
      <c r="M140" s="94">
        <f t="shared" si="134"/>
        <v>0</v>
      </c>
      <c r="N140" s="92" t="s">
        <v>206</v>
      </c>
      <c r="O140" s="92" t="s">
        <v>218</v>
      </c>
    </row>
    <row r="141" spans="1:17" ht="25.5" hidden="1" customHeight="1">
      <c r="A141" s="118" t="s">
        <v>8</v>
      </c>
      <c r="B141" s="56" t="s">
        <v>219</v>
      </c>
      <c r="C141" s="111"/>
      <c r="D141" s="111"/>
      <c r="E141" s="111">
        <v>1</v>
      </c>
      <c r="F141" s="111"/>
      <c r="G141" s="112"/>
      <c r="H141" s="112">
        <f t="shared" ref="H141:H142" si="166">ROUND(C141*G141,0)</f>
        <v>0</v>
      </c>
      <c r="I141" s="112">
        <f t="shared" ref="I141:I142" si="167">G141-H141-J141-K141</f>
        <v>0</v>
      </c>
      <c r="J141" s="112">
        <f t="shared" ref="J141:J142" si="168">ROUND(E141*G141,0)</f>
        <v>0</v>
      </c>
      <c r="K141" s="112">
        <f t="shared" ref="K141:K142" si="169">ROUND(F141*G141,0)</f>
        <v>0</v>
      </c>
      <c r="L141" s="92" t="str">
        <f t="shared" si="133"/>
        <v>TX Kỳ Anh</v>
      </c>
      <c r="M141" s="94">
        <f t="shared" si="134"/>
        <v>0</v>
      </c>
      <c r="N141" s="92" t="s">
        <v>206</v>
      </c>
      <c r="O141" s="92" t="s">
        <v>218</v>
      </c>
    </row>
    <row r="142" spans="1:17" ht="25.5" hidden="1" customHeight="1">
      <c r="A142" s="118" t="s">
        <v>8</v>
      </c>
      <c r="B142" s="56" t="s">
        <v>220</v>
      </c>
      <c r="C142" s="111"/>
      <c r="D142" s="111"/>
      <c r="E142" s="111">
        <v>0.5</v>
      </c>
      <c r="F142" s="111">
        <v>0.5</v>
      </c>
      <c r="G142" s="119">
        <f>G140-G141</f>
        <v>350</v>
      </c>
      <c r="H142" s="112">
        <f t="shared" si="166"/>
        <v>0</v>
      </c>
      <c r="I142" s="112">
        <f t="shared" si="167"/>
        <v>0</v>
      </c>
      <c r="J142" s="112">
        <f t="shared" si="168"/>
        <v>175</v>
      </c>
      <c r="K142" s="112">
        <f t="shared" si="169"/>
        <v>175</v>
      </c>
      <c r="L142" s="92" t="str">
        <f t="shared" si="133"/>
        <v>TX Kỳ Anh</v>
      </c>
      <c r="M142" s="94">
        <f t="shared" si="134"/>
        <v>0</v>
      </c>
      <c r="N142" s="92" t="s">
        <v>206</v>
      </c>
      <c r="O142" s="92" t="s">
        <v>218</v>
      </c>
    </row>
    <row r="143" spans="1:17" ht="25.5" hidden="1" customHeight="1">
      <c r="A143" s="109" t="s">
        <v>235</v>
      </c>
      <c r="B143" s="110" t="s">
        <v>23</v>
      </c>
      <c r="C143" s="111"/>
      <c r="D143" s="111"/>
      <c r="E143" s="111"/>
      <c r="F143" s="111"/>
      <c r="G143" s="112">
        <v>600</v>
      </c>
      <c r="H143" s="112">
        <f t="shared" ref="H143:I143" si="170">+H144+H145</f>
        <v>0</v>
      </c>
      <c r="I143" s="112">
        <f t="shared" si="170"/>
        <v>0</v>
      </c>
      <c r="J143" s="112">
        <f>+J144+J145</f>
        <v>480</v>
      </c>
      <c r="K143" s="112">
        <f t="shared" ref="K143" si="171">+K144+K145</f>
        <v>120</v>
      </c>
      <c r="L143" s="92" t="str">
        <f t="shared" si="133"/>
        <v>TX Kỳ Anh</v>
      </c>
      <c r="M143" s="94">
        <f t="shared" si="134"/>
        <v>0</v>
      </c>
      <c r="N143" s="92" t="s">
        <v>206</v>
      </c>
      <c r="O143" s="92" t="s">
        <v>221</v>
      </c>
    </row>
    <row r="144" spans="1:17" ht="25.5" hidden="1" customHeight="1">
      <c r="A144" s="109" t="s">
        <v>8</v>
      </c>
      <c r="B144" s="110" t="s">
        <v>222</v>
      </c>
      <c r="C144" s="111"/>
      <c r="D144" s="111"/>
      <c r="E144" s="111">
        <v>0.8</v>
      </c>
      <c r="F144" s="111">
        <v>0.2</v>
      </c>
      <c r="G144" s="119">
        <f>G143-G145</f>
        <v>600</v>
      </c>
      <c r="H144" s="112">
        <f t="shared" ref="H144:H147" si="172">ROUND(C144*G144,0)</f>
        <v>0</v>
      </c>
      <c r="I144" s="112">
        <f t="shared" ref="I144:I147" si="173">G144-H144-J144-K144</f>
        <v>0</v>
      </c>
      <c r="J144" s="112">
        <f t="shared" ref="J144:J147" si="174">ROUND(E144*G144,0)</f>
        <v>480</v>
      </c>
      <c r="K144" s="112">
        <f t="shared" ref="K144:K147" si="175">ROUND(F144*G144,0)</f>
        <v>120</v>
      </c>
      <c r="L144" s="92" t="str">
        <f t="shared" si="133"/>
        <v>TX Kỳ Anh</v>
      </c>
      <c r="M144" s="94">
        <f t="shared" si="134"/>
        <v>0</v>
      </c>
      <c r="N144" s="92" t="s">
        <v>206</v>
      </c>
      <c r="O144" s="92" t="s">
        <v>221</v>
      </c>
    </row>
    <row r="145" spans="1:17" ht="25.5" hidden="1" customHeight="1">
      <c r="A145" s="109" t="s">
        <v>8</v>
      </c>
      <c r="B145" s="110" t="s">
        <v>223</v>
      </c>
      <c r="C145" s="111"/>
      <c r="D145" s="111"/>
      <c r="E145" s="111">
        <v>0.5</v>
      </c>
      <c r="F145" s="111">
        <v>0.5</v>
      </c>
      <c r="G145" s="119"/>
      <c r="H145" s="112">
        <f t="shared" si="172"/>
        <v>0</v>
      </c>
      <c r="I145" s="112">
        <f t="shared" si="173"/>
        <v>0</v>
      </c>
      <c r="J145" s="112">
        <f t="shared" si="174"/>
        <v>0</v>
      </c>
      <c r="K145" s="112">
        <f t="shared" si="175"/>
        <v>0</v>
      </c>
      <c r="L145" s="92" t="str">
        <f t="shared" si="133"/>
        <v>TX Kỳ Anh</v>
      </c>
      <c r="M145" s="94">
        <f t="shared" si="134"/>
        <v>0</v>
      </c>
      <c r="N145" s="92" t="s">
        <v>206</v>
      </c>
      <c r="O145" s="92" t="s">
        <v>221</v>
      </c>
    </row>
    <row r="146" spans="1:17" ht="25.5" hidden="1" customHeight="1">
      <c r="A146" s="109" t="s">
        <v>236</v>
      </c>
      <c r="B146" s="110" t="s">
        <v>25</v>
      </c>
      <c r="C146" s="111"/>
      <c r="D146" s="111"/>
      <c r="E146" s="111">
        <v>1</v>
      </c>
      <c r="F146" s="111"/>
      <c r="G146" s="112">
        <v>0</v>
      </c>
      <c r="H146" s="112">
        <f t="shared" si="172"/>
        <v>0</v>
      </c>
      <c r="I146" s="112">
        <f t="shared" si="173"/>
        <v>0</v>
      </c>
      <c r="J146" s="112">
        <f t="shared" si="174"/>
        <v>0</v>
      </c>
      <c r="K146" s="112">
        <f t="shared" si="175"/>
        <v>0</v>
      </c>
      <c r="L146" s="92" t="str">
        <f t="shared" si="133"/>
        <v>TX Kỳ Anh</v>
      </c>
      <c r="M146" s="94">
        <f t="shared" si="134"/>
        <v>0</v>
      </c>
      <c r="N146" s="92" t="s">
        <v>206</v>
      </c>
      <c r="O146" s="92" t="s">
        <v>224</v>
      </c>
    </row>
    <row r="147" spans="1:17" ht="25.5" hidden="1" customHeight="1">
      <c r="A147" s="109">
        <v>4</v>
      </c>
      <c r="B147" s="110" t="s">
        <v>207</v>
      </c>
      <c r="C147" s="111"/>
      <c r="D147" s="111">
        <v>0.5</v>
      </c>
      <c r="E147" s="111">
        <v>0.5</v>
      </c>
      <c r="F147" s="111"/>
      <c r="G147" s="117">
        <f>SUMIF('Bieu 01 (2020)'!$B$7:$B$19,"TX Kỳ Anh",'Bieu 01 (2020)'!$G$7:$G$19)</f>
        <v>5500</v>
      </c>
      <c r="H147" s="112">
        <f t="shared" si="172"/>
        <v>0</v>
      </c>
      <c r="I147" s="112">
        <f t="shared" si="173"/>
        <v>2750</v>
      </c>
      <c r="J147" s="112">
        <f t="shared" si="174"/>
        <v>2750</v>
      </c>
      <c r="K147" s="112">
        <f t="shared" si="175"/>
        <v>0</v>
      </c>
      <c r="L147" s="92" t="str">
        <f t="shared" si="133"/>
        <v>TX Kỳ Anh</v>
      </c>
      <c r="M147" s="94">
        <f t="shared" si="134"/>
        <v>0</v>
      </c>
      <c r="N147" s="92" t="s">
        <v>208</v>
      </c>
      <c r="O147" s="92" t="s">
        <v>201</v>
      </c>
    </row>
    <row r="148" spans="1:17" ht="25.5" hidden="1" customHeight="1">
      <c r="A148" s="109">
        <v>5</v>
      </c>
      <c r="B148" s="110" t="s">
        <v>29</v>
      </c>
      <c r="C148" s="111"/>
      <c r="D148" s="111"/>
      <c r="E148" s="111"/>
      <c r="F148" s="111"/>
      <c r="G148" s="117">
        <f>SUMIF('Bieu 01 (2020)'!$B$7:$B$19,"TX Kỳ Anh",'Bieu 01 (2020)'!$H$7:$H$19)</f>
        <v>22000</v>
      </c>
      <c r="H148" s="112">
        <f t="shared" ref="H148:I148" si="176">H149+H150</f>
        <v>0</v>
      </c>
      <c r="I148" s="112">
        <f t="shared" si="176"/>
        <v>0</v>
      </c>
      <c r="J148" s="112">
        <f>J149+J150</f>
        <v>19500</v>
      </c>
      <c r="K148" s="112">
        <f t="shared" ref="K148" si="177">K149+K150</f>
        <v>2500</v>
      </c>
      <c r="L148" s="92" t="str">
        <f t="shared" si="133"/>
        <v>TX Kỳ Anh</v>
      </c>
      <c r="M148" s="94">
        <f t="shared" si="134"/>
        <v>0</v>
      </c>
      <c r="N148" s="92" t="s">
        <v>29</v>
      </c>
      <c r="O148" s="92" t="s">
        <v>201</v>
      </c>
    </row>
    <row r="149" spans="1:17" ht="25.5" hidden="1" customHeight="1">
      <c r="A149" s="109" t="s">
        <v>8</v>
      </c>
      <c r="B149" s="110" t="s">
        <v>237</v>
      </c>
      <c r="C149" s="111"/>
      <c r="D149" s="111"/>
      <c r="E149" s="111"/>
      <c r="F149" s="111">
        <v>1</v>
      </c>
      <c r="G149" s="112">
        <v>2500</v>
      </c>
      <c r="H149" s="112">
        <f t="shared" ref="H149:H150" si="178">ROUND(C149*G149,0)</f>
        <v>0</v>
      </c>
      <c r="I149" s="112">
        <f t="shared" ref="I149:I150" si="179">G149-H149-J149-K149</f>
        <v>0</v>
      </c>
      <c r="J149" s="112">
        <f t="shared" ref="J149:J150" si="180">ROUND(E149*G149,0)</f>
        <v>0</v>
      </c>
      <c r="K149" s="112">
        <f t="shared" ref="K149:K150" si="181">ROUND(F149*G149,0)</f>
        <v>2500</v>
      </c>
      <c r="L149" s="92" t="str">
        <f t="shared" si="133"/>
        <v>TX Kỳ Anh</v>
      </c>
      <c r="M149" s="94">
        <f t="shared" si="134"/>
        <v>0</v>
      </c>
      <c r="N149" s="92" t="s">
        <v>29</v>
      </c>
      <c r="O149" s="92" t="s">
        <v>238</v>
      </c>
    </row>
    <row r="150" spans="1:17" ht="25.5" hidden="1" customHeight="1">
      <c r="A150" s="109" t="s">
        <v>8</v>
      </c>
      <c r="B150" s="110" t="s">
        <v>239</v>
      </c>
      <c r="C150" s="111"/>
      <c r="D150" s="111"/>
      <c r="E150" s="111">
        <v>1</v>
      </c>
      <c r="F150" s="111"/>
      <c r="G150" s="119">
        <f>G148-G149</f>
        <v>19500</v>
      </c>
      <c r="H150" s="112">
        <f t="shared" si="178"/>
        <v>0</v>
      </c>
      <c r="I150" s="112">
        <f t="shared" si="179"/>
        <v>0</v>
      </c>
      <c r="J150" s="112">
        <f t="shared" si="180"/>
        <v>19500</v>
      </c>
      <c r="K150" s="112">
        <f t="shared" si="181"/>
        <v>0</v>
      </c>
      <c r="L150" s="92" t="str">
        <f t="shared" si="133"/>
        <v>TX Kỳ Anh</v>
      </c>
      <c r="M150" s="94">
        <f t="shared" si="134"/>
        <v>0</v>
      </c>
      <c r="N150" s="92" t="s">
        <v>29</v>
      </c>
      <c r="O150" s="92" t="s">
        <v>240</v>
      </c>
    </row>
    <row r="151" spans="1:17" s="88" customFormat="1" ht="25.5" hidden="1" customHeight="1">
      <c r="A151" s="113">
        <v>6</v>
      </c>
      <c r="B151" s="114" t="s">
        <v>31</v>
      </c>
      <c r="C151" s="115"/>
      <c r="D151" s="115"/>
      <c r="E151" s="115"/>
      <c r="F151" s="115"/>
      <c r="G151" s="116">
        <f>G152+G157</f>
        <v>5500</v>
      </c>
      <c r="H151" s="116">
        <f t="shared" ref="H151" si="182">H152+H157</f>
        <v>0</v>
      </c>
      <c r="I151" s="116">
        <f>I152+I157</f>
        <v>0</v>
      </c>
      <c r="J151" s="116">
        <f t="shared" ref="J151:K151" si="183">J152+J157</f>
        <v>5008</v>
      </c>
      <c r="K151" s="116">
        <f t="shared" si="183"/>
        <v>492</v>
      </c>
      <c r="L151" s="108" t="str">
        <f t="shared" si="133"/>
        <v>TX Kỳ Anh</v>
      </c>
      <c r="M151" s="94">
        <f t="shared" si="134"/>
        <v>0</v>
      </c>
      <c r="N151" s="108" t="s">
        <v>165</v>
      </c>
      <c r="O151" s="108" t="s">
        <v>201</v>
      </c>
      <c r="P151" s="108"/>
      <c r="Q151" s="108"/>
    </row>
    <row r="152" spans="1:17" ht="25.5" hidden="1" customHeight="1">
      <c r="A152" s="109" t="s">
        <v>241</v>
      </c>
      <c r="B152" s="110" t="s">
        <v>242</v>
      </c>
      <c r="C152" s="111"/>
      <c r="D152" s="111"/>
      <c r="E152" s="111"/>
      <c r="F152" s="111"/>
      <c r="G152" s="112">
        <v>1800</v>
      </c>
      <c r="H152" s="112">
        <f t="shared" ref="H152:I152" si="184">H153+H156</f>
        <v>0</v>
      </c>
      <c r="I152" s="112">
        <f t="shared" si="184"/>
        <v>0</v>
      </c>
      <c r="J152" s="112">
        <f>J153+J156</f>
        <v>1608</v>
      </c>
      <c r="K152" s="112">
        <f t="shared" ref="K152" si="185">K153+K156</f>
        <v>192</v>
      </c>
      <c r="L152" s="92" t="str">
        <f t="shared" si="133"/>
        <v>TX Kỳ Anh</v>
      </c>
      <c r="M152" s="94">
        <f t="shared" si="134"/>
        <v>0</v>
      </c>
      <c r="N152" s="92" t="s">
        <v>165</v>
      </c>
      <c r="O152" s="92" t="s">
        <v>243</v>
      </c>
      <c r="P152" s="92" t="s">
        <v>201</v>
      </c>
    </row>
    <row r="153" spans="1:17" ht="25.5" hidden="1" customHeight="1">
      <c r="A153" s="109" t="s">
        <v>71</v>
      </c>
      <c r="B153" s="110" t="s">
        <v>244</v>
      </c>
      <c r="C153" s="111"/>
      <c r="D153" s="111"/>
      <c r="E153" s="111"/>
      <c r="F153" s="111"/>
      <c r="G153" s="112">
        <v>420</v>
      </c>
      <c r="H153" s="112">
        <f t="shared" ref="H153:I153" si="186">+H154+H155</f>
        <v>0</v>
      </c>
      <c r="I153" s="112">
        <f t="shared" si="186"/>
        <v>0</v>
      </c>
      <c r="J153" s="112">
        <f>+J154+J155</f>
        <v>228</v>
      </c>
      <c r="K153" s="112">
        <f t="shared" ref="K153" si="187">+K154+K155</f>
        <v>192</v>
      </c>
      <c r="L153" s="92" t="str">
        <f t="shared" si="133"/>
        <v>TX Kỳ Anh</v>
      </c>
      <c r="M153" s="94">
        <f t="shared" si="134"/>
        <v>0</v>
      </c>
      <c r="N153" s="92" t="s">
        <v>165</v>
      </c>
      <c r="O153" s="92" t="s">
        <v>243</v>
      </c>
    </row>
    <row r="154" spans="1:17" ht="25.5" hidden="1" customHeight="1">
      <c r="A154" s="109" t="s">
        <v>8</v>
      </c>
      <c r="B154" s="110" t="s">
        <v>245</v>
      </c>
      <c r="C154" s="111"/>
      <c r="D154" s="111"/>
      <c r="E154" s="111"/>
      <c r="F154" s="111">
        <v>1</v>
      </c>
      <c r="G154" s="112">
        <v>40</v>
      </c>
      <c r="H154" s="112">
        <f t="shared" ref="H154:H156" si="188">ROUND(C154*G154,0)</f>
        <v>0</v>
      </c>
      <c r="I154" s="112">
        <f t="shared" ref="I154:I156" si="189">G154-H154-J154-K154</f>
        <v>0</v>
      </c>
      <c r="J154" s="112">
        <f t="shared" ref="J154:J156" si="190">ROUND(E154*G154,0)</f>
        <v>0</v>
      </c>
      <c r="K154" s="112">
        <f t="shared" ref="K154:K156" si="191">ROUND(F154*G154,0)</f>
        <v>40</v>
      </c>
      <c r="L154" s="92" t="str">
        <f t="shared" si="133"/>
        <v>TX Kỳ Anh</v>
      </c>
      <c r="M154" s="94">
        <f t="shared" si="134"/>
        <v>0</v>
      </c>
      <c r="N154" s="92" t="s">
        <v>165</v>
      </c>
      <c r="O154" s="92" t="s">
        <v>243</v>
      </c>
    </row>
    <row r="155" spans="1:17" ht="25.5" hidden="1" customHeight="1">
      <c r="A155" s="109" t="s">
        <v>8</v>
      </c>
      <c r="B155" s="110" t="s">
        <v>246</v>
      </c>
      <c r="C155" s="111"/>
      <c r="D155" s="111"/>
      <c r="E155" s="111">
        <v>0.6</v>
      </c>
      <c r="F155" s="111">
        <v>0.4</v>
      </c>
      <c r="G155" s="119">
        <f>G153-G154</f>
        <v>380</v>
      </c>
      <c r="H155" s="112">
        <f t="shared" si="188"/>
        <v>0</v>
      </c>
      <c r="I155" s="112">
        <f t="shared" si="189"/>
        <v>0</v>
      </c>
      <c r="J155" s="112">
        <f t="shared" si="190"/>
        <v>228</v>
      </c>
      <c r="K155" s="112">
        <f t="shared" si="191"/>
        <v>152</v>
      </c>
      <c r="L155" s="92" t="str">
        <f t="shared" si="133"/>
        <v>TX Kỳ Anh</v>
      </c>
      <c r="M155" s="94">
        <f t="shared" si="134"/>
        <v>0</v>
      </c>
      <c r="N155" s="92" t="s">
        <v>165</v>
      </c>
      <c r="O155" s="92" t="s">
        <v>243</v>
      </c>
    </row>
    <row r="156" spans="1:17" ht="25.5" hidden="1" customHeight="1">
      <c r="A156" s="109" t="s">
        <v>72</v>
      </c>
      <c r="B156" s="110" t="s">
        <v>247</v>
      </c>
      <c r="C156" s="111"/>
      <c r="D156" s="111"/>
      <c r="E156" s="111">
        <v>1</v>
      </c>
      <c r="F156" s="111"/>
      <c r="G156" s="119">
        <f>G152-G153</f>
        <v>1380</v>
      </c>
      <c r="H156" s="112">
        <f t="shared" si="188"/>
        <v>0</v>
      </c>
      <c r="I156" s="112">
        <f t="shared" si="189"/>
        <v>0</v>
      </c>
      <c r="J156" s="112">
        <f t="shared" si="190"/>
        <v>1380</v>
      </c>
      <c r="K156" s="112">
        <f t="shared" si="191"/>
        <v>0</v>
      </c>
      <c r="L156" s="92" t="str">
        <f t="shared" si="133"/>
        <v>TX Kỳ Anh</v>
      </c>
      <c r="M156" s="94">
        <f t="shared" si="134"/>
        <v>0</v>
      </c>
      <c r="N156" s="92" t="s">
        <v>165</v>
      </c>
      <c r="O156" s="92" t="s">
        <v>243</v>
      </c>
    </row>
    <row r="157" spans="1:17" ht="25.5" hidden="1" customHeight="1">
      <c r="A157" s="109" t="s">
        <v>248</v>
      </c>
      <c r="B157" s="110" t="s">
        <v>249</v>
      </c>
      <c r="C157" s="111"/>
      <c r="D157" s="111"/>
      <c r="E157" s="111"/>
      <c r="F157" s="111"/>
      <c r="G157" s="117">
        <f>SUMIF('Bieu 01 (2020)'!$B$7:$B$19,"TX Kỳ Anh",'Bieu 01 (2020)'!$I$7:$I$19)-G152</f>
        <v>3700</v>
      </c>
      <c r="H157" s="112">
        <f t="shared" ref="H157:I157" si="192">+H158+H159</f>
        <v>0</v>
      </c>
      <c r="I157" s="112">
        <f t="shared" si="192"/>
        <v>0</v>
      </c>
      <c r="J157" s="112">
        <f>+J158+J159</f>
        <v>3400</v>
      </c>
      <c r="K157" s="112">
        <f t="shared" ref="K157" si="193">+K158+K159</f>
        <v>300</v>
      </c>
      <c r="L157" s="92" t="str">
        <f t="shared" si="133"/>
        <v>TX Kỳ Anh</v>
      </c>
      <c r="M157" s="94">
        <f t="shared" si="134"/>
        <v>0</v>
      </c>
      <c r="N157" s="92" t="s">
        <v>165</v>
      </c>
      <c r="O157" s="92" t="s">
        <v>250</v>
      </c>
      <c r="P157" s="92" t="s">
        <v>201</v>
      </c>
    </row>
    <row r="158" spans="1:17" ht="25.5" hidden="1" customHeight="1">
      <c r="A158" s="109" t="s">
        <v>8</v>
      </c>
      <c r="B158" s="110" t="s">
        <v>251</v>
      </c>
      <c r="C158" s="111"/>
      <c r="D158" s="111"/>
      <c r="E158" s="111">
        <v>1</v>
      </c>
      <c r="F158" s="111"/>
      <c r="G158" s="119">
        <f>G157-G159</f>
        <v>3400</v>
      </c>
      <c r="H158" s="112">
        <f t="shared" ref="H158:H160" si="194">ROUND(C158*G158,0)</f>
        <v>0</v>
      </c>
      <c r="I158" s="112">
        <f t="shared" ref="I158:I160" si="195">G158-H158-J158-K158</f>
        <v>0</v>
      </c>
      <c r="J158" s="112">
        <f t="shared" ref="J158:J160" si="196">ROUND(E158*G158,0)</f>
        <v>3400</v>
      </c>
      <c r="K158" s="112">
        <f t="shared" ref="K158:K160" si="197">ROUND(F158*G158,0)</f>
        <v>0</v>
      </c>
      <c r="L158" s="92" t="str">
        <f t="shared" si="133"/>
        <v>TX Kỳ Anh</v>
      </c>
      <c r="M158" s="94">
        <f t="shared" si="134"/>
        <v>0</v>
      </c>
      <c r="N158" s="92" t="s">
        <v>165</v>
      </c>
      <c r="O158" s="92" t="s">
        <v>250</v>
      </c>
    </row>
    <row r="159" spans="1:17" ht="25.5" hidden="1" customHeight="1">
      <c r="A159" s="109" t="s">
        <v>8</v>
      </c>
      <c r="B159" s="110" t="s">
        <v>252</v>
      </c>
      <c r="C159" s="111"/>
      <c r="D159" s="111"/>
      <c r="E159" s="111"/>
      <c r="F159" s="111">
        <v>1</v>
      </c>
      <c r="G159" s="119">
        <v>300</v>
      </c>
      <c r="H159" s="112">
        <f t="shared" si="194"/>
        <v>0</v>
      </c>
      <c r="I159" s="112">
        <f t="shared" si="195"/>
        <v>0</v>
      </c>
      <c r="J159" s="112">
        <f t="shared" si="196"/>
        <v>0</v>
      </c>
      <c r="K159" s="112">
        <f t="shared" si="197"/>
        <v>300</v>
      </c>
      <c r="L159" s="92" t="str">
        <f t="shared" si="133"/>
        <v>TX Kỳ Anh</v>
      </c>
      <c r="M159" s="94">
        <f t="shared" si="134"/>
        <v>0</v>
      </c>
      <c r="N159" s="92" t="s">
        <v>165</v>
      </c>
      <c r="O159" s="92" t="s">
        <v>250</v>
      </c>
    </row>
    <row r="160" spans="1:17" ht="25.5" hidden="1" customHeight="1">
      <c r="A160" s="109">
        <v>7</v>
      </c>
      <c r="B160" s="110" t="s">
        <v>209</v>
      </c>
      <c r="C160" s="111"/>
      <c r="D160" s="111"/>
      <c r="E160" s="111"/>
      <c r="F160" s="111">
        <v>1</v>
      </c>
      <c r="G160" s="117">
        <f>SUMIF('Bieu 01 (2020)'!$B$7:$B$19,"TX Kỳ Anh",'Bieu 01 (2020)'!$J$7:$J$19)</f>
        <v>1000</v>
      </c>
      <c r="H160" s="112">
        <f t="shared" si="194"/>
        <v>0</v>
      </c>
      <c r="I160" s="112">
        <f t="shared" si="195"/>
        <v>0</v>
      </c>
      <c r="J160" s="112">
        <f t="shared" si="196"/>
        <v>0</v>
      </c>
      <c r="K160" s="112">
        <f t="shared" si="197"/>
        <v>1000</v>
      </c>
      <c r="L160" s="92" t="str">
        <f t="shared" si="133"/>
        <v>TX Kỳ Anh</v>
      </c>
      <c r="M160" s="94">
        <f t="shared" si="134"/>
        <v>0</v>
      </c>
      <c r="N160" s="92" t="s">
        <v>210</v>
      </c>
      <c r="O160" s="92" t="s">
        <v>201</v>
      </c>
    </row>
    <row r="161" spans="1:17" s="88" customFormat="1" ht="25.5" hidden="1" customHeight="1">
      <c r="A161" s="113">
        <v>8</v>
      </c>
      <c r="B161" s="114" t="s">
        <v>211</v>
      </c>
      <c r="C161" s="115"/>
      <c r="D161" s="115"/>
      <c r="E161" s="115"/>
      <c r="F161" s="115"/>
      <c r="G161" s="116">
        <f>G162</f>
        <v>11000</v>
      </c>
      <c r="H161" s="116">
        <f t="shared" ref="H161:K161" si="198">H162</f>
        <v>0</v>
      </c>
      <c r="I161" s="116">
        <f t="shared" si="198"/>
        <v>0</v>
      </c>
      <c r="J161" s="116">
        <f t="shared" si="198"/>
        <v>10910</v>
      </c>
      <c r="K161" s="116">
        <f t="shared" si="198"/>
        <v>90</v>
      </c>
      <c r="L161" s="108" t="str">
        <f t="shared" si="133"/>
        <v>TX Kỳ Anh</v>
      </c>
      <c r="M161" s="94">
        <f t="shared" si="134"/>
        <v>0</v>
      </c>
      <c r="N161" s="108" t="s">
        <v>32</v>
      </c>
      <c r="O161" s="108" t="s">
        <v>201</v>
      </c>
      <c r="P161" s="108" t="s">
        <v>311</v>
      </c>
      <c r="Q161" s="108"/>
    </row>
    <row r="162" spans="1:17" ht="25.5" hidden="1" customHeight="1">
      <c r="A162" s="109" t="s">
        <v>71</v>
      </c>
      <c r="B162" s="110" t="s">
        <v>312</v>
      </c>
      <c r="C162" s="111"/>
      <c r="D162" s="111"/>
      <c r="E162" s="111"/>
      <c r="F162" s="111"/>
      <c r="G162" s="117">
        <f>SUMIF('Bieu 01 (2020)'!$B$7:$B$19,"TX Kỳ Anh",'Bieu 01 (2020)'!$K$7:$K$19)</f>
        <v>11000</v>
      </c>
      <c r="H162" s="112">
        <f t="shared" ref="H162:I162" si="199">+H163+H164</f>
        <v>0</v>
      </c>
      <c r="I162" s="112">
        <f t="shared" si="199"/>
        <v>0</v>
      </c>
      <c r="J162" s="112">
        <f>+J163+J164</f>
        <v>10910</v>
      </c>
      <c r="K162" s="112">
        <f t="shared" ref="K162" si="200">+K163+K164</f>
        <v>90</v>
      </c>
      <c r="L162" s="92" t="str">
        <f t="shared" si="133"/>
        <v>TX Kỳ Anh</v>
      </c>
      <c r="M162" s="94">
        <f t="shared" si="134"/>
        <v>0</v>
      </c>
      <c r="N162" s="92" t="s">
        <v>32</v>
      </c>
      <c r="P162" s="108" t="s">
        <v>311</v>
      </c>
    </row>
    <row r="163" spans="1:17" ht="25.5" hidden="1" customHeight="1">
      <c r="A163" s="109" t="s">
        <v>8</v>
      </c>
      <c r="B163" s="110" t="s">
        <v>255</v>
      </c>
      <c r="C163" s="111"/>
      <c r="D163" s="111"/>
      <c r="E163" s="120">
        <v>0.7</v>
      </c>
      <c r="F163" s="120">
        <v>0.3</v>
      </c>
      <c r="G163" s="112">
        <v>300</v>
      </c>
      <c r="H163" s="112">
        <f t="shared" ref="H163:H164" si="201">ROUND(C163*G163,0)</f>
        <v>0</v>
      </c>
      <c r="I163" s="112">
        <f t="shared" ref="I163:I164" si="202">G163-H163-J163-K163</f>
        <v>0</v>
      </c>
      <c r="J163" s="112">
        <f t="shared" ref="J163:J164" si="203">ROUND(E163*G163,0)</f>
        <v>210</v>
      </c>
      <c r="K163" s="112">
        <f t="shared" ref="K163:K164" si="204">ROUND(F163*G163,0)</f>
        <v>90</v>
      </c>
      <c r="L163" s="92" t="str">
        <f t="shared" si="133"/>
        <v>TX Kỳ Anh</v>
      </c>
      <c r="M163" s="94">
        <f t="shared" si="134"/>
        <v>0</v>
      </c>
      <c r="N163" s="92" t="s">
        <v>32</v>
      </c>
      <c r="P163" s="108" t="s">
        <v>311</v>
      </c>
      <c r="Q163" s="92" t="s">
        <v>256</v>
      </c>
    </row>
    <row r="164" spans="1:17" ht="25.5" hidden="1" customHeight="1">
      <c r="A164" s="109" t="s">
        <v>8</v>
      </c>
      <c r="B164" s="110" t="s">
        <v>246</v>
      </c>
      <c r="C164" s="111"/>
      <c r="D164" s="111"/>
      <c r="E164" s="111">
        <v>1</v>
      </c>
      <c r="F164" s="111"/>
      <c r="G164" s="119">
        <f>G162-G163</f>
        <v>10700</v>
      </c>
      <c r="H164" s="112">
        <f t="shared" si="201"/>
        <v>0</v>
      </c>
      <c r="I164" s="112">
        <f t="shared" si="202"/>
        <v>0</v>
      </c>
      <c r="J164" s="112">
        <f t="shared" si="203"/>
        <v>10700</v>
      </c>
      <c r="K164" s="112">
        <f t="shared" si="204"/>
        <v>0</v>
      </c>
      <c r="L164" s="92" t="str">
        <f t="shared" si="133"/>
        <v>TX Kỳ Anh</v>
      </c>
      <c r="M164" s="94">
        <f t="shared" si="134"/>
        <v>0</v>
      </c>
      <c r="N164" s="92" t="s">
        <v>32</v>
      </c>
      <c r="P164" s="108" t="s">
        <v>311</v>
      </c>
      <c r="Q164" s="92" t="s">
        <v>313</v>
      </c>
    </row>
    <row r="165" spans="1:17" ht="25.5" hidden="1" customHeight="1">
      <c r="A165" s="109">
        <v>9</v>
      </c>
      <c r="B165" s="110" t="s">
        <v>212</v>
      </c>
      <c r="C165" s="111"/>
      <c r="D165" s="111"/>
      <c r="E165" s="111"/>
      <c r="F165" s="111"/>
      <c r="G165" s="112">
        <f>G166+G167</f>
        <v>23600</v>
      </c>
      <c r="H165" s="112">
        <f t="shared" ref="H165:K165" si="205">H166+H167</f>
        <v>0</v>
      </c>
      <c r="I165" s="112">
        <f t="shared" si="205"/>
        <v>11800</v>
      </c>
      <c r="J165" s="112">
        <f t="shared" si="205"/>
        <v>11800</v>
      </c>
      <c r="K165" s="112">
        <f t="shared" si="205"/>
        <v>0</v>
      </c>
      <c r="L165" s="92" t="str">
        <f t="shared" si="133"/>
        <v>TX Kỳ Anh</v>
      </c>
      <c r="M165" s="94">
        <f t="shared" si="134"/>
        <v>0</v>
      </c>
      <c r="N165" s="92" t="s">
        <v>213</v>
      </c>
      <c r="O165" s="92" t="s">
        <v>201</v>
      </c>
    </row>
    <row r="166" spans="1:17" ht="25.5" hidden="1" customHeight="1">
      <c r="A166" s="109" t="s">
        <v>8</v>
      </c>
      <c r="B166" s="110" t="s">
        <v>259</v>
      </c>
      <c r="C166" s="121">
        <v>0.7</v>
      </c>
      <c r="D166" s="121">
        <v>0.2</v>
      </c>
      <c r="E166" s="121">
        <v>0.1</v>
      </c>
      <c r="F166" s="111"/>
      <c r="G166" s="112"/>
      <c r="H166" s="112">
        <f t="shared" ref="H166:H167" si="206">ROUND(C166*G166,0)</f>
        <v>0</v>
      </c>
      <c r="I166" s="112">
        <f t="shared" ref="I166:I167" si="207">G166-H166-J166-K166</f>
        <v>0</v>
      </c>
      <c r="J166" s="112">
        <f t="shared" ref="J166:J167" si="208">ROUND(E166*G166,0)</f>
        <v>0</v>
      </c>
      <c r="K166" s="112">
        <f t="shared" ref="K166:K167" si="209">ROUND(F166*G166,0)</f>
        <v>0</v>
      </c>
      <c r="L166" s="92" t="str">
        <f t="shared" si="133"/>
        <v>TX Kỳ Anh</v>
      </c>
      <c r="M166" s="94">
        <f t="shared" si="134"/>
        <v>0</v>
      </c>
      <c r="N166" s="92" t="s">
        <v>213</v>
      </c>
    </row>
    <row r="167" spans="1:17" ht="25.5" hidden="1" customHeight="1">
      <c r="A167" s="109" t="s">
        <v>8</v>
      </c>
      <c r="B167" s="110" t="s">
        <v>260</v>
      </c>
      <c r="C167" s="111"/>
      <c r="D167" s="121">
        <v>0.5</v>
      </c>
      <c r="E167" s="121">
        <v>0.5</v>
      </c>
      <c r="F167" s="111"/>
      <c r="G167" s="117">
        <f>SUMIF('Bieu 01 (2020)'!$B$7:$B$19,"TX Kỳ Anh",'Bieu 01 (2020)'!$L$7:$L$19)-G166</f>
        <v>23600</v>
      </c>
      <c r="H167" s="112">
        <f t="shared" si="206"/>
        <v>0</v>
      </c>
      <c r="I167" s="112">
        <f t="shared" si="207"/>
        <v>11800</v>
      </c>
      <c r="J167" s="112">
        <f t="shared" si="208"/>
        <v>11800</v>
      </c>
      <c r="K167" s="112">
        <f t="shared" si="209"/>
        <v>0</v>
      </c>
      <c r="L167" s="92" t="str">
        <f t="shared" si="133"/>
        <v>TX Kỳ Anh</v>
      </c>
      <c r="M167" s="94">
        <f t="shared" si="134"/>
        <v>0</v>
      </c>
      <c r="N167" s="92" t="s">
        <v>213</v>
      </c>
    </row>
    <row r="168" spans="1:17" s="88" customFormat="1" ht="25.5" hidden="1" customHeight="1">
      <c r="A168" s="113">
        <v>10</v>
      </c>
      <c r="B168" s="114" t="s">
        <v>214</v>
      </c>
      <c r="C168" s="115"/>
      <c r="D168" s="115"/>
      <c r="E168" s="115"/>
      <c r="F168" s="115"/>
      <c r="G168" s="116">
        <f>+G169+G178+G188+G192+G193+G194</f>
        <v>75000</v>
      </c>
      <c r="H168" s="116">
        <f>+H169+H178+H188+H192+H193+H194</f>
        <v>0</v>
      </c>
      <c r="I168" s="116">
        <f>+I169+I178+I188+I192+I193+I194</f>
        <v>35500</v>
      </c>
      <c r="J168" s="116">
        <f>+J169+J178+J188+J192+J193+J194</f>
        <v>29500</v>
      </c>
      <c r="K168" s="116">
        <f>+K169+K178+K188+K192+K193+K194</f>
        <v>10000</v>
      </c>
      <c r="L168" s="108" t="str">
        <f t="shared" si="133"/>
        <v>TX Kỳ Anh</v>
      </c>
      <c r="M168" s="94">
        <f t="shared" si="134"/>
        <v>0</v>
      </c>
      <c r="N168" s="108" t="s">
        <v>215</v>
      </c>
      <c r="O168" s="108" t="s">
        <v>201</v>
      </c>
      <c r="P168" s="108"/>
      <c r="Q168" s="108"/>
    </row>
    <row r="169" spans="1:17" s="88" customFormat="1" ht="25.5" hidden="1" customHeight="1">
      <c r="A169" s="113" t="s">
        <v>261</v>
      </c>
      <c r="B169" s="114" t="s">
        <v>262</v>
      </c>
      <c r="C169" s="115"/>
      <c r="D169" s="115"/>
      <c r="E169" s="115"/>
      <c r="F169" s="115"/>
      <c r="G169" s="116"/>
      <c r="H169" s="116">
        <f>H170+H173</f>
        <v>0</v>
      </c>
      <c r="I169" s="116">
        <f>I170+I173</f>
        <v>0</v>
      </c>
      <c r="J169" s="116">
        <f t="shared" ref="J169:K169" si="210">J170+J173</f>
        <v>0</v>
      </c>
      <c r="K169" s="116">
        <f t="shared" si="210"/>
        <v>0</v>
      </c>
      <c r="L169" s="108" t="str">
        <f t="shared" si="133"/>
        <v>TX Kỳ Anh</v>
      </c>
      <c r="M169" s="94">
        <f t="shared" si="134"/>
        <v>0</v>
      </c>
      <c r="N169" s="92" t="s">
        <v>215</v>
      </c>
      <c r="O169" s="108" t="s">
        <v>263</v>
      </c>
      <c r="P169" s="108" t="s">
        <v>201</v>
      </c>
      <c r="Q169" s="108"/>
    </row>
    <row r="170" spans="1:17" ht="26.25" hidden="1" customHeight="1">
      <c r="A170" s="109" t="s">
        <v>71</v>
      </c>
      <c r="B170" s="110" t="s">
        <v>314</v>
      </c>
      <c r="C170" s="111"/>
      <c r="D170" s="111"/>
      <c r="E170" s="111"/>
      <c r="F170" s="111"/>
      <c r="G170" s="112"/>
      <c r="H170" s="112">
        <f t="shared" ref="H170:K170" si="211">+H171+H172</f>
        <v>0</v>
      </c>
      <c r="I170" s="112">
        <f t="shared" si="211"/>
        <v>0</v>
      </c>
      <c r="J170" s="112">
        <f t="shared" si="211"/>
        <v>0</v>
      </c>
      <c r="K170" s="112">
        <f t="shared" si="211"/>
        <v>0</v>
      </c>
      <c r="L170" s="92" t="str">
        <f t="shared" si="133"/>
        <v>TX Kỳ Anh</v>
      </c>
      <c r="M170" s="94">
        <f t="shared" si="134"/>
        <v>0</v>
      </c>
      <c r="N170" s="92" t="s">
        <v>215</v>
      </c>
      <c r="O170" s="92" t="s">
        <v>263</v>
      </c>
      <c r="P170" s="92" t="s">
        <v>265</v>
      </c>
    </row>
    <row r="171" spans="1:17" ht="25.5" hidden="1" customHeight="1">
      <c r="A171" s="109" t="s">
        <v>8</v>
      </c>
      <c r="B171" s="110" t="s">
        <v>266</v>
      </c>
      <c r="C171" s="111"/>
      <c r="D171" s="111">
        <v>1</v>
      </c>
      <c r="E171" s="111"/>
      <c r="F171" s="111"/>
      <c r="G171" s="119">
        <f>ROUND(G170*55%,0)</f>
        <v>0</v>
      </c>
      <c r="H171" s="112">
        <f t="shared" ref="H171:H172" si="212">ROUND(C171*G171,0)</f>
        <v>0</v>
      </c>
      <c r="I171" s="112">
        <f t="shared" ref="I171:I172" si="213">G171-H171-J171-K171</f>
        <v>0</v>
      </c>
      <c r="J171" s="112">
        <f t="shared" ref="J171:J172" si="214">ROUND(E171*G171,0)</f>
        <v>0</v>
      </c>
      <c r="K171" s="112">
        <f t="shared" ref="K171:K172" si="215">ROUND(F171*G171,0)</f>
        <v>0</v>
      </c>
      <c r="L171" s="92" t="str">
        <f t="shared" si="133"/>
        <v>TX Kỳ Anh</v>
      </c>
      <c r="M171" s="94">
        <f t="shared" si="134"/>
        <v>0</v>
      </c>
      <c r="N171" s="92" t="s">
        <v>215</v>
      </c>
      <c r="O171" s="92" t="s">
        <v>263</v>
      </c>
      <c r="P171" s="92" t="s">
        <v>265</v>
      </c>
      <c r="Q171" s="92" t="s">
        <v>267</v>
      </c>
    </row>
    <row r="172" spans="1:17" ht="25.5" hidden="1" customHeight="1">
      <c r="A172" s="109" t="s">
        <v>8</v>
      </c>
      <c r="B172" s="110" t="s">
        <v>268</v>
      </c>
      <c r="C172" s="111"/>
      <c r="D172" s="111">
        <v>0.6</v>
      </c>
      <c r="E172" s="111">
        <v>0.4</v>
      </c>
      <c r="F172" s="111"/>
      <c r="G172" s="119">
        <f>G170-G171</f>
        <v>0</v>
      </c>
      <c r="H172" s="112">
        <f t="shared" si="212"/>
        <v>0</v>
      </c>
      <c r="I172" s="112">
        <f t="shared" si="213"/>
        <v>0</v>
      </c>
      <c r="J172" s="112">
        <f t="shared" si="214"/>
        <v>0</v>
      </c>
      <c r="K172" s="112">
        <f t="shared" si="215"/>
        <v>0</v>
      </c>
      <c r="L172" s="92" t="str">
        <f t="shared" si="133"/>
        <v>TX Kỳ Anh</v>
      </c>
      <c r="M172" s="94">
        <f t="shared" si="134"/>
        <v>0</v>
      </c>
      <c r="N172" s="92" t="s">
        <v>215</v>
      </c>
      <c r="O172" s="92" t="s">
        <v>263</v>
      </c>
      <c r="P172" s="92" t="s">
        <v>265</v>
      </c>
      <c r="Q172" s="92" t="s">
        <v>269</v>
      </c>
    </row>
    <row r="173" spans="1:17" ht="25.5" hidden="1" customHeight="1">
      <c r="A173" s="109" t="s">
        <v>72</v>
      </c>
      <c r="B173" s="110" t="s">
        <v>270</v>
      </c>
      <c r="C173" s="111"/>
      <c r="D173" s="111"/>
      <c r="E173" s="111"/>
      <c r="F173" s="111"/>
      <c r="G173" s="119">
        <f>G169-G170</f>
        <v>0</v>
      </c>
      <c r="H173" s="112">
        <f t="shared" ref="H173:I173" si="216">+H174+H175</f>
        <v>0</v>
      </c>
      <c r="I173" s="112">
        <f t="shared" si="216"/>
        <v>0</v>
      </c>
      <c r="J173" s="112">
        <f>+J174+J175</f>
        <v>0</v>
      </c>
      <c r="K173" s="112">
        <f t="shared" ref="K173" si="217">+K174+K175</f>
        <v>0</v>
      </c>
      <c r="L173" s="92" t="str">
        <f t="shared" si="133"/>
        <v>TX Kỳ Anh</v>
      </c>
      <c r="M173" s="94">
        <f t="shared" si="134"/>
        <v>0</v>
      </c>
      <c r="N173" s="92" t="s">
        <v>215</v>
      </c>
      <c r="O173" s="92" t="s">
        <v>263</v>
      </c>
      <c r="P173" s="92" t="s">
        <v>271</v>
      </c>
    </row>
    <row r="174" spans="1:17" ht="25.5" hidden="1" customHeight="1">
      <c r="A174" s="109" t="s">
        <v>8</v>
      </c>
      <c r="B174" s="110" t="s">
        <v>266</v>
      </c>
      <c r="C174" s="111"/>
      <c r="D174" s="111"/>
      <c r="E174" s="111">
        <v>1</v>
      </c>
      <c r="F174" s="111"/>
      <c r="G174" s="119">
        <f>ROUND(G173*55%,0)</f>
        <v>0</v>
      </c>
      <c r="H174" s="112">
        <f t="shared" ref="H174" si="218">ROUND(C174*G174,0)</f>
        <v>0</v>
      </c>
      <c r="I174" s="112">
        <f t="shared" ref="I174" si="219">G174-H174-J174-K174</f>
        <v>0</v>
      </c>
      <c r="J174" s="112">
        <f t="shared" ref="J174" si="220">ROUND(E174*G174,0)</f>
        <v>0</v>
      </c>
      <c r="K174" s="112">
        <f t="shared" ref="K174" si="221">ROUND(F174*G174,0)</f>
        <v>0</v>
      </c>
      <c r="L174" s="92" t="str">
        <f t="shared" si="133"/>
        <v>TX Kỳ Anh</v>
      </c>
      <c r="M174" s="94">
        <f t="shared" si="134"/>
        <v>0</v>
      </c>
      <c r="N174" s="92" t="s">
        <v>215</v>
      </c>
      <c r="O174" s="92" t="s">
        <v>263</v>
      </c>
      <c r="P174" s="92" t="s">
        <v>271</v>
      </c>
      <c r="Q174" s="92" t="s">
        <v>267</v>
      </c>
    </row>
    <row r="175" spans="1:17" ht="25.5" hidden="1" customHeight="1">
      <c r="A175" s="109" t="s">
        <v>8</v>
      </c>
      <c r="B175" s="110" t="s">
        <v>268</v>
      </c>
      <c r="C175" s="111"/>
      <c r="D175" s="111"/>
      <c r="E175" s="111"/>
      <c r="F175" s="111"/>
      <c r="G175" s="119">
        <f>G173-G174</f>
        <v>0</v>
      </c>
      <c r="H175" s="112">
        <f>H176+H177</f>
        <v>0</v>
      </c>
      <c r="I175" s="112">
        <f>I176+I177</f>
        <v>0</v>
      </c>
      <c r="J175" s="112">
        <f t="shared" ref="J175:K175" si="222">J176+J177</f>
        <v>0</v>
      </c>
      <c r="K175" s="112">
        <f t="shared" si="222"/>
        <v>0</v>
      </c>
      <c r="L175" s="92" t="str">
        <f t="shared" si="133"/>
        <v>TX Kỳ Anh</v>
      </c>
      <c r="M175" s="94">
        <f t="shared" si="134"/>
        <v>0</v>
      </c>
      <c r="N175" s="92" t="s">
        <v>215</v>
      </c>
      <c r="O175" s="92" t="s">
        <v>263</v>
      </c>
      <c r="P175" s="92" t="s">
        <v>271</v>
      </c>
      <c r="Q175" s="92" t="s">
        <v>269</v>
      </c>
    </row>
    <row r="176" spans="1:17" ht="25.5" hidden="1" customHeight="1">
      <c r="A176" s="122">
        <v>1</v>
      </c>
      <c r="B176" s="110" t="s">
        <v>272</v>
      </c>
      <c r="C176" s="111"/>
      <c r="D176" s="111">
        <v>0.3</v>
      </c>
      <c r="E176" s="111">
        <v>0.7</v>
      </c>
      <c r="F176" s="111"/>
      <c r="G176" s="112"/>
      <c r="H176" s="112">
        <f t="shared" ref="H176:H177" si="223">ROUND(C176*G176,0)</f>
        <v>0</v>
      </c>
      <c r="I176" s="112">
        <f t="shared" ref="I176" si="224">G176-H176-J176-K176</f>
        <v>0</v>
      </c>
      <c r="J176" s="112">
        <f t="shared" ref="J176" si="225">ROUND(E176*G176,0)</f>
        <v>0</v>
      </c>
      <c r="K176" s="112">
        <f t="shared" ref="K176:K177" si="226">ROUND(F176*G176,0)</f>
        <v>0</v>
      </c>
      <c r="L176" s="92" t="str">
        <f t="shared" si="133"/>
        <v>TX Kỳ Anh</v>
      </c>
      <c r="M176" s="94">
        <f t="shared" si="134"/>
        <v>0</v>
      </c>
      <c r="N176" s="92" t="s">
        <v>215</v>
      </c>
      <c r="O176" s="92" t="s">
        <v>263</v>
      </c>
      <c r="P176" s="92" t="s">
        <v>271</v>
      </c>
    </row>
    <row r="177" spans="1:17" ht="25.5" hidden="1" customHeight="1">
      <c r="A177" s="122">
        <v>2</v>
      </c>
      <c r="B177" s="110" t="s">
        <v>315</v>
      </c>
      <c r="C177" s="111"/>
      <c r="D177" s="111">
        <v>0.5</v>
      </c>
      <c r="E177" s="111">
        <v>0.5</v>
      </c>
      <c r="F177" s="111"/>
      <c r="G177" s="112">
        <f>G175-G176</f>
        <v>0</v>
      </c>
      <c r="H177" s="112">
        <f t="shared" si="223"/>
        <v>0</v>
      </c>
      <c r="I177" s="112">
        <f>G177-H177-J177-K177</f>
        <v>0</v>
      </c>
      <c r="J177" s="112">
        <f>ROUND(E177*G177,0)</f>
        <v>0</v>
      </c>
      <c r="K177" s="112">
        <f t="shared" si="226"/>
        <v>0</v>
      </c>
      <c r="L177" s="92" t="str">
        <f t="shared" si="133"/>
        <v>TX Kỳ Anh</v>
      </c>
      <c r="M177" s="94">
        <f t="shared" si="134"/>
        <v>0</v>
      </c>
      <c r="N177" s="92" t="s">
        <v>215</v>
      </c>
      <c r="O177" s="92" t="s">
        <v>263</v>
      </c>
      <c r="P177" s="92" t="s">
        <v>271</v>
      </c>
    </row>
    <row r="178" spans="1:17" s="88" customFormat="1" ht="25.5" hidden="1" customHeight="1">
      <c r="A178" s="125" t="s">
        <v>273</v>
      </c>
      <c r="B178" s="126" t="s">
        <v>274</v>
      </c>
      <c r="C178" s="115"/>
      <c r="D178" s="115"/>
      <c r="E178" s="115"/>
      <c r="F178" s="115"/>
      <c r="G178" s="116">
        <v>40000</v>
      </c>
      <c r="H178" s="116">
        <f>+H179+H182</f>
        <v>0</v>
      </c>
      <c r="I178" s="116">
        <f>+I179+I182</f>
        <v>31000</v>
      </c>
      <c r="J178" s="116">
        <f>+J179+J182</f>
        <v>9000</v>
      </c>
      <c r="K178" s="116">
        <f>+K179+K182</f>
        <v>0</v>
      </c>
      <c r="L178" s="108" t="str">
        <f t="shared" si="133"/>
        <v>TX Kỳ Anh</v>
      </c>
      <c r="M178" s="94">
        <f t="shared" si="134"/>
        <v>0</v>
      </c>
      <c r="N178" s="92" t="s">
        <v>215</v>
      </c>
      <c r="O178" s="108" t="s">
        <v>275</v>
      </c>
      <c r="P178" s="108" t="s">
        <v>201</v>
      </c>
      <c r="Q178" s="108"/>
    </row>
    <row r="179" spans="1:17" s="88" customFormat="1" ht="25.5" hidden="1" customHeight="1">
      <c r="A179" s="113" t="s">
        <v>71</v>
      </c>
      <c r="B179" s="114" t="s">
        <v>316</v>
      </c>
      <c r="C179" s="115"/>
      <c r="D179" s="115"/>
      <c r="E179" s="115"/>
      <c r="F179" s="115"/>
      <c r="G179" s="138">
        <f>G178-G182</f>
        <v>40000</v>
      </c>
      <c r="H179" s="116">
        <f>H180+H181</f>
        <v>0</v>
      </c>
      <c r="I179" s="116">
        <f t="shared" ref="I179:K179" si="227">I180+I181</f>
        <v>31000</v>
      </c>
      <c r="J179" s="116">
        <f t="shared" si="227"/>
        <v>9000</v>
      </c>
      <c r="K179" s="116">
        <f t="shared" si="227"/>
        <v>0</v>
      </c>
      <c r="L179" s="108" t="str">
        <f t="shared" ref="L179:L200" si="228">L178</f>
        <v>TX Kỳ Anh</v>
      </c>
      <c r="M179" s="88">
        <f t="shared" ref="M179:M203" si="229">SUM(H179:K179)-G179</f>
        <v>0</v>
      </c>
      <c r="N179" s="108" t="s">
        <v>215</v>
      </c>
      <c r="O179" s="108" t="s">
        <v>275</v>
      </c>
      <c r="P179" s="108" t="s">
        <v>277</v>
      </c>
      <c r="Q179" s="108"/>
    </row>
    <row r="180" spans="1:17" ht="25.5" hidden="1" customHeight="1">
      <c r="A180" s="123" t="s">
        <v>281</v>
      </c>
      <c r="B180" s="124" t="s">
        <v>266</v>
      </c>
      <c r="C180" s="120"/>
      <c r="D180" s="120">
        <v>1</v>
      </c>
      <c r="E180" s="120"/>
      <c r="F180" s="111"/>
      <c r="G180" s="119">
        <f>ROUND(G179*55%,0)</f>
        <v>22000</v>
      </c>
      <c r="H180" s="112">
        <f t="shared" ref="H180:H181" si="230">ROUND(C180*G180,0)</f>
        <v>0</v>
      </c>
      <c r="I180" s="112">
        <f t="shared" ref="I180:I181" si="231">G180-H180-J180-K180</f>
        <v>22000</v>
      </c>
      <c r="J180" s="112">
        <f t="shared" ref="J180:J181" si="232">ROUND(E180*G180,0)</f>
        <v>0</v>
      </c>
      <c r="K180" s="112">
        <f t="shared" ref="K180:K181" si="233">ROUND(F180*G180,0)</f>
        <v>0</v>
      </c>
      <c r="L180" s="92" t="str">
        <f>L178</f>
        <v>TX Kỳ Anh</v>
      </c>
      <c r="M180" s="94">
        <f t="shared" si="229"/>
        <v>0</v>
      </c>
      <c r="N180" s="92" t="s">
        <v>215</v>
      </c>
      <c r="O180" s="92" t="s">
        <v>275</v>
      </c>
    </row>
    <row r="181" spans="1:17" ht="25.5" hidden="1" customHeight="1">
      <c r="A181" s="123" t="s">
        <v>281</v>
      </c>
      <c r="B181" s="124" t="s">
        <v>317</v>
      </c>
      <c r="C181" s="120"/>
      <c r="D181" s="120">
        <v>0.5</v>
      </c>
      <c r="E181" s="120">
        <v>0.5</v>
      </c>
      <c r="F181" s="111"/>
      <c r="G181" s="119">
        <f>G179-G180</f>
        <v>18000</v>
      </c>
      <c r="H181" s="112">
        <f t="shared" si="230"/>
        <v>0</v>
      </c>
      <c r="I181" s="112">
        <f t="shared" si="231"/>
        <v>9000</v>
      </c>
      <c r="J181" s="112">
        <f t="shared" si="232"/>
        <v>9000</v>
      </c>
      <c r="K181" s="112">
        <f t="shared" si="233"/>
        <v>0</v>
      </c>
      <c r="L181" s="92" t="str">
        <f>L179</f>
        <v>TX Kỳ Anh</v>
      </c>
      <c r="M181" s="94">
        <f t="shared" si="229"/>
        <v>0</v>
      </c>
      <c r="N181" s="92" t="s">
        <v>215</v>
      </c>
      <c r="O181" s="92" t="s">
        <v>275</v>
      </c>
    </row>
    <row r="182" spans="1:17" s="88" customFormat="1" ht="25.5" hidden="1" customHeight="1">
      <c r="A182" s="113" t="s">
        <v>72</v>
      </c>
      <c r="B182" s="114" t="s">
        <v>318</v>
      </c>
      <c r="C182" s="115"/>
      <c r="D182" s="115"/>
      <c r="E182" s="115"/>
      <c r="F182" s="115"/>
      <c r="G182" s="116"/>
      <c r="H182" s="116">
        <f>H183+H186+H187</f>
        <v>0</v>
      </c>
      <c r="I182" s="116">
        <f t="shared" ref="I182:K182" si="234">I183+I186+I187</f>
        <v>0</v>
      </c>
      <c r="J182" s="116">
        <f t="shared" si="234"/>
        <v>0</v>
      </c>
      <c r="K182" s="116">
        <f t="shared" si="234"/>
        <v>0</v>
      </c>
      <c r="L182" s="108" t="str">
        <f>L179</f>
        <v>TX Kỳ Anh</v>
      </c>
      <c r="M182" s="88">
        <f t="shared" si="229"/>
        <v>0</v>
      </c>
      <c r="N182" s="108" t="s">
        <v>215</v>
      </c>
      <c r="O182" s="108" t="s">
        <v>275</v>
      </c>
      <c r="P182" s="108" t="s">
        <v>279</v>
      </c>
      <c r="Q182" s="108"/>
    </row>
    <row r="183" spans="1:17" ht="25.5" hidden="1" customHeight="1">
      <c r="A183" s="123" t="s">
        <v>8</v>
      </c>
      <c r="B183" s="124" t="s">
        <v>280</v>
      </c>
      <c r="C183" s="111"/>
      <c r="D183" s="111"/>
      <c r="E183" s="111"/>
      <c r="F183" s="111"/>
      <c r="G183" s="119">
        <f>G182-G186-G187</f>
        <v>0</v>
      </c>
      <c r="H183" s="112">
        <f>H184+H185</f>
        <v>0</v>
      </c>
      <c r="I183" s="112">
        <f>I184+I185</f>
        <v>0</v>
      </c>
      <c r="J183" s="112">
        <f>J184+J185</f>
        <v>0</v>
      </c>
      <c r="K183" s="112">
        <f t="shared" ref="K183" si="235">K184+K185</f>
        <v>0</v>
      </c>
      <c r="L183" s="92" t="str">
        <f>L180</f>
        <v>TX Kỳ Anh</v>
      </c>
      <c r="M183" s="94">
        <f t="shared" ref="M183:M187" si="236">SUM(H183:K183)-G183</f>
        <v>0</v>
      </c>
      <c r="N183" s="92" t="s">
        <v>215</v>
      </c>
      <c r="O183" s="92" t="s">
        <v>275</v>
      </c>
      <c r="P183" s="92" t="s">
        <v>279</v>
      </c>
    </row>
    <row r="184" spans="1:17" ht="25.5" hidden="1" customHeight="1">
      <c r="A184" s="127" t="s">
        <v>281</v>
      </c>
      <c r="B184" s="128" t="s">
        <v>266</v>
      </c>
      <c r="C184" s="129"/>
      <c r="D184" s="130">
        <v>1</v>
      </c>
      <c r="E184" s="129"/>
      <c r="F184" s="129"/>
      <c r="G184" s="131">
        <f>ROUND(G183*55%,0)</f>
        <v>0</v>
      </c>
      <c r="H184" s="131">
        <f>ROUND(C184*G184,0)</f>
        <v>0</v>
      </c>
      <c r="I184" s="131">
        <f>G184-H184-J184-K184</f>
        <v>0</v>
      </c>
      <c r="J184" s="131">
        <f>ROUND(E184*G184,0)</f>
        <v>0</v>
      </c>
      <c r="K184" s="131">
        <f>ROUND(F184*G184,0)</f>
        <v>0</v>
      </c>
      <c r="L184" s="92" t="str">
        <f>L177</f>
        <v>TX Kỳ Anh</v>
      </c>
      <c r="M184" s="94">
        <f t="shared" si="236"/>
        <v>0</v>
      </c>
      <c r="N184" s="92" t="s">
        <v>215</v>
      </c>
      <c r="O184" s="92" t="s">
        <v>275</v>
      </c>
      <c r="P184" s="92" t="s">
        <v>279</v>
      </c>
    </row>
    <row r="185" spans="1:17" ht="25.5" hidden="1" customHeight="1">
      <c r="A185" s="127" t="s">
        <v>281</v>
      </c>
      <c r="B185" s="128" t="s">
        <v>268</v>
      </c>
      <c r="C185" s="129"/>
      <c r="D185" s="130"/>
      <c r="E185" s="130">
        <v>1</v>
      </c>
      <c r="F185" s="129"/>
      <c r="G185" s="131">
        <f>G183-G184</f>
        <v>0</v>
      </c>
      <c r="H185" s="131">
        <f t="shared" ref="H185:H187" si="237">ROUND(C185*G185,0)</f>
        <v>0</v>
      </c>
      <c r="I185" s="131">
        <f t="shared" ref="I185:I187" si="238">G185-H185-J185-K185</f>
        <v>0</v>
      </c>
      <c r="J185" s="131">
        <f>ROUND(E185*G185,0)</f>
        <v>0</v>
      </c>
      <c r="K185" s="131">
        <f t="shared" ref="K185:K187" si="239">ROUND(F185*G185,0)</f>
        <v>0</v>
      </c>
      <c r="L185" s="92" t="str">
        <f>L178</f>
        <v>TX Kỳ Anh</v>
      </c>
      <c r="M185" s="94">
        <f t="shared" si="236"/>
        <v>0</v>
      </c>
      <c r="N185" s="92" t="s">
        <v>215</v>
      </c>
      <c r="O185" s="92" t="s">
        <v>275</v>
      </c>
      <c r="P185" s="92" t="s">
        <v>279</v>
      </c>
    </row>
    <row r="186" spans="1:17" ht="25.5" hidden="1" customHeight="1">
      <c r="A186" s="125" t="s">
        <v>8</v>
      </c>
      <c r="B186" s="126" t="s">
        <v>282</v>
      </c>
      <c r="C186" s="115"/>
      <c r="D186" s="115"/>
      <c r="E186" s="115">
        <v>1</v>
      </c>
      <c r="F186" s="115"/>
      <c r="G186" s="116"/>
      <c r="H186" s="116">
        <f t="shared" si="237"/>
        <v>0</v>
      </c>
      <c r="I186" s="116">
        <f t="shared" si="238"/>
        <v>0</v>
      </c>
      <c r="J186" s="116">
        <f>ROUND(E186*G186,0)</f>
        <v>0</v>
      </c>
      <c r="K186" s="116">
        <f t="shared" si="239"/>
        <v>0</v>
      </c>
      <c r="L186" s="92" t="str">
        <f>L179</f>
        <v>TX Kỳ Anh</v>
      </c>
      <c r="M186" s="94">
        <f t="shared" si="236"/>
        <v>0</v>
      </c>
      <c r="N186" s="92" t="s">
        <v>215</v>
      </c>
      <c r="O186" s="92" t="s">
        <v>275</v>
      </c>
      <c r="P186" s="92" t="s">
        <v>279</v>
      </c>
    </row>
    <row r="187" spans="1:17" ht="25.5" hidden="1" customHeight="1">
      <c r="A187" s="125" t="s">
        <v>8</v>
      </c>
      <c r="B187" s="126" t="s">
        <v>283</v>
      </c>
      <c r="C187" s="115"/>
      <c r="D187" s="115"/>
      <c r="E187" s="115">
        <v>1</v>
      </c>
      <c r="F187" s="115"/>
      <c r="G187" s="116"/>
      <c r="H187" s="116">
        <f t="shared" si="237"/>
        <v>0</v>
      </c>
      <c r="I187" s="116">
        <f t="shared" si="238"/>
        <v>0</v>
      </c>
      <c r="J187" s="116">
        <f t="shared" ref="J187" si="240">ROUND(E187*G187,0)</f>
        <v>0</v>
      </c>
      <c r="K187" s="116">
        <f t="shared" si="239"/>
        <v>0</v>
      </c>
      <c r="L187" s="92" t="str">
        <f>L180</f>
        <v>TX Kỳ Anh</v>
      </c>
      <c r="M187" s="94">
        <f t="shared" si="236"/>
        <v>0</v>
      </c>
      <c r="N187" s="92" t="s">
        <v>215</v>
      </c>
      <c r="O187" s="92" t="s">
        <v>275</v>
      </c>
      <c r="P187" s="92" t="s">
        <v>279</v>
      </c>
    </row>
    <row r="188" spans="1:17" s="88" customFormat="1" ht="25.5" hidden="1" customHeight="1">
      <c r="A188" s="113" t="s">
        <v>284</v>
      </c>
      <c r="B188" s="114" t="s">
        <v>285</v>
      </c>
      <c r="C188" s="115"/>
      <c r="D188" s="115"/>
      <c r="E188" s="115"/>
      <c r="F188" s="115"/>
      <c r="G188" s="116">
        <f>+G189+G190+G191</f>
        <v>0</v>
      </c>
      <c r="H188" s="116">
        <f t="shared" ref="H188:K188" si="241">+H189+H190+H191</f>
        <v>0</v>
      </c>
      <c r="I188" s="116">
        <f t="shared" si="241"/>
        <v>0</v>
      </c>
      <c r="J188" s="116">
        <f t="shared" si="241"/>
        <v>0</v>
      </c>
      <c r="K188" s="116">
        <f t="shared" si="241"/>
        <v>0</v>
      </c>
      <c r="L188" s="108" t="str">
        <f>L182</f>
        <v>TX Kỳ Anh</v>
      </c>
      <c r="M188" s="94">
        <f t="shared" si="229"/>
        <v>0</v>
      </c>
      <c r="N188" s="92" t="s">
        <v>215</v>
      </c>
      <c r="O188" s="108" t="s">
        <v>286</v>
      </c>
      <c r="P188" s="108" t="s">
        <v>201</v>
      </c>
      <c r="Q188" s="108"/>
    </row>
    <row r="189" spans="1:17" ht="25.5" hidden="1" customHeight="1">
      <c r="A189" s="109" t="s">
        <v>8</v>
      </c>
      <c r="B189" s="110" t="s">
        <v>287</v>
      </c>
      <c r="C189" s="111"/>
      <c r="D189" s="111">
        <v>1</v>
      </c>
      <c r="E189" s="111"/>
      <c r="F189" s="111"/>
      <c r="G189" s="112"/>
      <c r="H189" s="112">
        <f t="shared" ref="H189:H193" si="242">ROUND(C189*G189,0)</f>
        <v>0</v>
      </c>
      <c r="I189" s="112">
        <f t="shared" ref="I189:I193" si="243">G189-H189-J189-K189</f>
        <v>0</v>
      </c>
      <c r="J189" s="112">
        <f t="shared" ref="J189:J191" si="244">ROUND(E189*G189,0)</f>
        <v>0</v>
      </c>
      <c r="K189" s="112">
        <f t="shared" ref="K189:K193" si="245">ROUND(F189*G189,0)</f>
        <v>0</v>
      </c>
      <c r="L189" s="92" t="str">
        <f t="shared" si="228"/>
        <v>TX Kỳ Anh</v>
      </c>
      <c r="M189" s="94">
        <f t="shared" si="229"/>
        <v>0</v>
      </c>
      <c r="N189" s="92" t="s">
        <v>215</v>
      </c>
      <c r="O189" s="92" t="s">
        <v>286</v>
      </c>
      <c r="P189" s="92" t="s">
        <v>288</v>
      </c>
    </row>
    <row r="190" spans="1:17" ht="25.5" hidden="1" customHeight="1">
      <c r="A190" s="109" t="s">
        <v>8</v>
      </c>
      <c r="B190" s="110" t="s">
        <v>289</v>
      </c>
      <c r="C190" s="111"/>
      <c r="D190" s="111"/>
      <c r="E190" s="111">
        <v>1</v>
      </c>
      <c r="F190" s="111"/>
      <c r="G190" s="112"/>
      <c r="H190" s="112">
        <f t="shared" si="242"/>
        <v>0</v>
      </c>
      <c r="I190" s="112">
        <f t="shared" si="243"/>
        <v>0</v>
      </c>
      <c r="J190" s="112">
        <f t="shared" si="244"/>
        <v>0</v>
      </c>
      <c r="K190" s="112">
        <f t="shared" si="245"/>
        <v>0</v>
      </c>
      <c r="L190" s="92" t="str">
        <f t="shared" si="228"/>
        <v>TX Kỳ Anh</v>
      </c>
      <c r="M190" s="94">
        <f t="shared" si="229"/>
        <v>0</v>
      </c>
      <c r="N190" s="92" t="s">
        <v>215</v>
      </c>
      <c r="O190" s="92" t="s">
        <v>286</v>
      </c>
      <c r="P190" s="92" t="s">
        <v>290</v>
      </c>
    </row>
    <row r="191" spans="1:17" ht="25.5" hidden="1" customHeight="1">
      <c r="A191" s="109" t="s">
        <v>8</v>
      </c>
      <c r="B191" s="110" t="s">
        <v>291</v>
      </c>
      <c r="C191" s="111"/>
      <c r="D191" s="111"/>
      <c r="E191" s="111">
        <v>0.2</v>
      </c>
      <c r="F191" s="111">
        <v>0.8</v>
      </c>
      <c r="G191" s="112"/>
      <c r="H191" s="112">
        <f t="shared" si="242"/>
        <v>0</v>
      </c>
      <c r="I191" s="112">
        <f t="shared" si="243"/>
        <v>0</v>
      </c>
      <c r="J191" s="112">
        <f t="shared" si="244"/>
        <v>0</v>
      </c>
      <c r="K191" s="112">
        <f t="shared" si="245"/>
        <v>0</v>
      </c>
      <c r="L191" s="92" t="str">
        <f t="shared" si="228"/>
        <v>TX Kỳ Anh</v>
      </c>
      <c r="M191" s="94">
        <f t="shared" si="229"/>
        <v>0</v>
      </c>
      <c r="N191" s="92" t="s">
        <v>215</v>
      </c>
      <c r="O191" s="92" t="s">
        <v>286</v>
      </c>
      <c r="P191" s="92" t="s">
        <v>292</v>
      </c>
    </row>
    <row r="192" spans="1:17" s="88" customFormat="1" ht="25.5" hidden="1" customHeight="1">
      <c r="A192" s="113" t="s">
        <v>293</v>
      </c>
      <c r="B192" s="114" t="s">
        <v>319</v>
      </c>
      <c r="C192" s="115"/>
      <c r="D192" s="111">
        <v>0.6</v>
      </c>
      <c r="E192" s="111">
        <v>0.4</v>
      </c>
      <c r="F192" s="111"/>
      <c r="G192" s="112"/>
      <c r="H192" s="112">
        <f t="shared" si="242"/>
        <v>0</v>
      </c>
      <c r="I192" s="112">
        <f t="shared" si="243"/>
        <v>0</v>
      </c>
      <c r="J192" s="112">
        <f>ROUND(E192*G192,0)</f>
        <v>0</v>
      </c>
      <c r="K192" s="112">
        <f t="shared" si="245"/>
        <v>0</v>
      </c>
      <c r="L192" s="108" t="str">
        <f t="shared" si="228"/>
        <v>TX Kỳ Anh</v>
      </c>
      <c r="M192" s="94">
        <f t="shared" si="229"/>
        <v>0</v>
      </c>
      <c r="N192" s="92" t="s">
        <v>215</v>
      </c>
      <c r="O192" s="108" t="s">
        <v>295</v>
      </c>
      <c r="P192" s="108" t="s">
        <v>201</v>
      </c>
      <c r="Q192" s="108"/>
    </row>
    <row r="193" spans="1:17" s="88" customFormat="1" ht="25.5" hidden="1" customHeight="1">
      <c r="A193" s="113" t="s">
        <v>296</v>
      </c>
      <c r="B193" s="114" t="s">
        <v>297</v>
      </c>
      <c r="C193" s="115"/>
      <c r="D193" s="115">
        <v>1</v>
      </c>
      <c r="E193" s="115"/>
      <c r="F193" s="115"/>
      <c r="G193" s="116"/>
      <c r="H193" s="116">
        <f t="shared" si="242"/>
        <v>0</v>
      </c>
      <c r="I193" s="116">
        <f t="shared" si="243"/>
        <v>0</v>
      </c>
      <c r="J193" s="116">
        <f t="shared" ref="J193" si="246">ROUND(E193*G193,0)</f>
        <v>0</v>
      </c>
      <c r="K193" s="116">
        <f t="shared" si="245"/>
        <v>0</v>
      </c>
      <c r="L193" s="108" t="str">
        <f t="shared" si="228"/>
        <v>TX Kỳ Anh</v>
      </c>
      <c r="M193" s="88">
        <f t="shared" si="229"/>
        <v>0</v>
      </c>
      <c r="N193" s="108" t="s">
        <v>215</v>
      </c>
      <c r="O193" s="108" t="s">
        <v>298</v>
      </c>
      <c r="P193" s="108" t="s">
        <v>201</v>
      </c>
      <c r="Q193" s="108"/>
    </row>
    <row r="194" spans="1:17" s="88" customFormat="1" ht="25.5" hidden="1" customHeight="1">
      <c r="A194" s="113" t="s">
        <v>299</v>
      </c>
      <c r="B194" s="114" t="s">
        <v>124</v>
      </c>
      <c r="C194" s="115"/>
      <c r="D194" s="115"/>
      <c r="E194" s="115"/>
      <c r="F194" s="115"/>
      <c r="G194" s="117">
        <f>SUMIF('Bieu 01 (2020)'!$B$7:$B$19,"TX Kỳ Anh",'Bieu 01 (2020)'!$M$7:$M$19)-G169-G178-G188-G192-G193</f>
        <v>35000</v>
      </c>
      <c r="H194" s="116">
        <f>H195</f>
        <v>0</v>
      </c>
      <c r="I194" s="116">
        <f t="shared" ref="I194:K194" si="247">I195</f>
        <v>4500</v>
      </c>
      <c r="J194" s="116">
        <f t="shared" si="247"/>
        <v>20500</v>
      </c>
      <c r="K194" s="116">
        <f t="shared" si="247"/>
        <v>10000</v>
      </c>
      <c r="L194" s="108" t="str">
        <f t="shared" si="228"/>
        <v>TX Kỳ Anh</v>
      </c>
      <c r="M194" s="94">
        <f t="shared" si="229"/>
        <v>0</v>
      </c>
      <c r="N194" s="92" t="s">
        <v>215</v>
      </c>
      <c r="O194" s="108" t="s">
        <v>124</v>
      </c>
      <c r="P194" s="108" t="s">
        <v>201</v>
      </c>
      <c r="Q194" s="108"/>
    </row>
    <row r="195" spans="1:17" ht="25.5" hidden="1" customHeight="1">
      <c r="A195" s="109" t="s">
        <v>71</v>
      </c>
      <c r="B195" s="124" t="s">
        <v>320</v>
      </c>
      <c r="C195" s="111"/>
      <c r="D195" s="111"/>
      <c r="E195" s="111"/>
      <c r="F195" s="111"/>
      <c r="G195" s="119">
        <f>G194</f>
        <v>35000</v>
      </c>
      <c r="H195" s="112">
        <f t="shared" ref="H195:K195" si="248">+H196+H197</f>
        <v>0</v>
      </c>
      <c r="I195" s="112">
        <f t="shared" si="248"/>
        <v>4500</v>
      </c>
      <c r="J195" s="112">
        <f t="shared" si="248"/>
        <v>20500</v>
      </c>
      <c r="K195" s="112">
        <f t="shared" si="248"/>
        <v>10000</v>
      </c>
      <c r="L195" s="108" t="str">
        <f t="shared" si="228"/>
        <v>TX Kỳ Anh</v>
      </c>
      <c r="M195" s="94">
        <f t="shared" si="229"/>
        <v>0</v>
      </c>
      <c r="N195" s="92" t="s">
        <v>215</v>
      </c>
      <c r="O195" s="92" t="s">
        <v>124</v>
      </c>
      <c r="P195" s="108" t="s">
        <v>321</v>
      </c>
    </row>
    <row r="196" spans="1:17" ht="25.5" hidden="1" customHeight="1">
      <c r="A196" s="109" t="s">
        <v>8</v>
      </c>
      <c r="B196" s="110" t="s">
        <v>322</v>
      </c>
      <c r="C196" s="111"/>
      <c r="D196" s="111"/>
      <c r="E196" s="120">
        <v>0.5</v>
      </c>
      <c r="F196" s="120">
        <v>0.5</v>
      </c>
      <c r="G196" s="112">
        <v>20000</v>
      </c>
      <c r="H196" s="112">
        <f t="shared" ref="H196:H198" si="249">ROUND(C196*G196,0)</f>
        <v>0</v>
      </c>
      <c r="I196" s="112">
        <f t="shared" ref="I196:I198" si="250">G196-H196-J196-K196</f>
        <v>0</v>
      </c>
      <c r="J196" s="112">
        <f t="shared" ref="J196:J198" si="251">ROUND(E196*G196,0)</f>
        <v>10000</v>
      </c>
      <c r="K196" s="112">
        <f t="shared" ref="K196:K198" si="252">ROUND(F196*G196,0)</f>
        <v>10000</v>
      </c>
      <c r="L196" s="92" t="str">
        <f t="shared" si="228"/>
        <v>TX Kỳ Anh</v>
      </c>
      <c r="M196" s="94">
        <f t="shared" si="229"/>
        <v>0</v>
      </c>
      <c r="N196" s="92" t="s">
        <v>215</v>
      </c>
      <c r="O196" s="92" t="s">
        <v>124</v>
      </c>
      <c r="P196" s="108" t="s">
        <v>321</v>
      </c>
    </row>
    <row r="197" spans="1:17" ht="25.5" hidden="1" customHeight="1">
      <c r="A197" s="109" t="s">
        <v>8</v>
      </c>
      <c r="B197" s="110" t="s">
        <v>323</v>
      </c>
      <c r="C197" s="111"/>
      <c r="D197" s="111">
        <v>0.3</v>
      </c>
      <c r="E197" s="111">
        <v>0.7</v>
      </c>
      <c r="F197" s="111"/>
      <c r="G197" s="119">
        <f>G195-G196</f>
        <v>15000</v>
      </c>
      <c r="H197" s="112">
        <f t="shared" si="249"/>
        <v>0</v>
      </c>
      <c r="I197" s="112">
        <f t="shared" si="250"/>
        <v>4500</v>
      </c>
      <c r="J197" s="112">
        <f t="shared" si="251"/>
        <v>10500</v>
      </c>
      <c r="K197" s="112">
        <f t="shared" si="252"/>
        <v>0</v>
      </c>
      <c r="L197" s="92" t="str">
        <f t="shared" si="228"/>
        <v>TX Kỳ Anh</v>
      </c>
      <c r="M197" s="94">
        <f t="shared" si="229"/>
        <v>0</v>
      </c>
      <c r="N197" s="92" t="s">
        <v>215</v>
      </c>
      <c r="O197" s="92" t="s">
        <v>124</v>
      </c>
      <c r="P197" s="108" t="s">
        <v>321</v>
      </c>
    </row>
    <row r="198" spans="1:17" ht="25.5" hidden="1" customHeight="1">
      <c r="A198" s="109">
        <v>11</v>
      </c>
      <c r="B198" s="110" t="s">
        <v>34</v>
      </c>
      <c r="C198" s="111"/>
      <c r="D198" s="111"/>
      <c r="E198" s="111"/>
      <c r="F198" s="111">
        <v>1</v>
      </c>
      <c r="G198" s="117">
        <f>SUMIF('Bieu 01 (2020)'!$B$7:$B$19,"TX Kỳ Anh",'Bieu 01 (2020)'!$N$7:$N$19)</f>
        <v>2000</v>
      </c>
      <c r="H198" s="112">
        <f t="shared" si="249"/>
        <v>0</v>
      </c>
      <c r="I198" s="112">
        <f t="shared" si="250"/>
        <v>0</v>
      </c>
      <c r="J198" s="112">
        <f t="shared" si="251"/>
        <v>0</v>
      </c>
      <c r="K198" s="112">
        <f t="shared" si="252"/>
        <v>2000</v>
      </c>
      <c r="L198" s="92" t="str">
        <f t="shared" si="228"/>
        <v>TX Kỳ Anh</v>
      </c>
      <c r="M198" s="94">
        <f t="shared" si="229"/>
        <v>0</v>
      </c>
      <c r="N198" s="108" t="s">
        <v>34</v>
      </c>
      <c r="O198" s="92" t="s">
        <v>201</v>
      </c>
    </row>
    <row r="199" spans="1:17" ht="25.5" hidden="1" customHeight="1">
      <c r="A199" s="109">
        <v>12</v>
      </c>
      <c r="B199" s="110" t="s">
        <v>168</v>
      </c>
      <c r="C199" s="111"/>
      <c r="D199" s="111"/>
      <c r="E199" s="111"/>
      <c r="F199" s="111"/>
      <c r="G199" s="117">
        <f>SUMIF('Bieu 01 (2020)'!$B$7:$B$19,"TX Kỳ Anh",'Bieu 01 (2020)'!$O$7:$O$19)</f>
        <v>5000</v>
      </c>
      <c r="H199" s="112">
        <f t="shared" ref="H199" si="253">SUM(H200:H203)</f>
        <v>3400</v>
      </c>
      <c r="I199" s="112">
        <f t="shared" ref="I199:K199" si="254">SUM(I200:I203)</f>
        <v>100</v>
      </c>
      <c r="J199" s="112">
        <f t="shared" si="254"/>
        <v>1000</v>
      </c>
      <c r="K199" s="112">
        <f t="shared" si="254"/>
        <v>500</v>
      </c>
      <c r="L199" s="92" t="str">
        <f t="shared" si="228"/>
        <v>TX Kỳ Anh</v>
      </c>
      <c r="M199" s="94">
        <f t="shared" si="229"/>
        <v>0</v>
      </c>
      <c r="N199" s="108" t="s">
        <v>216</v>
      </c>
      <c r="O199" s="92" t="s">
        <v>201</v>
      </c>
    </row>
    <row r="200" spans="1:17" ht="25.5" hidden="1" customHeight="1">
      <c r="A200" s="109" t="s">
        <v>8</v>
      </c>
      <c r="B200" s="110" t="s">
        <v>304</v>
      </c>
      <c r="C200" s="111">
        <v>1</v>
      </c>
      <c r="D200" s="111"/>
      <c r="E200" s="111"/>
      <c r="F200" s="111"/>
      <c r="G200" s="112">
        <v>3400</v>
      </c>
      <c r="H200" s="112">
        <f t="shared" ref="H200:H203" si="255">ROUND(C200*G200,0)</f>
        <v>3400</v>
      </c>
      <c r="I200" s="112">
        <f t="shared" ref="I200:I203" si="256">G200-H200-J200-K200</f>
        <v>0</v>
      </c>
      <c r="J200" s="112">
        <f t="shared" ref="J200:J203" si="257">ROUND(E200*G200,0)</f>
        <v>0</v>
      </c>
      <c r="K200" s="112">
        <f t="shared" ref="K200:K203" si="258">ROUND(F200*G200,0)</f>
        <v>0</v>
      </c>
      <c r="L200" s="92" t="str">
        <f t="shared" si="228"/>
        <v>TX Kỳ Anh</v>
      </c>
      <c r="M200" s="94">
        <f t="shared" si="229"/>
        <v>0</v>
      </c>
      <c r="N200" s="92" t="s">
        <v>216</v>
      </c>
      <c r="O200" s="92" t="s">
        <v>305</v>
      </c>
    </row>
    <row r="201" spans="1:17" ht="25.5" hidden="1" customHeight="1">
      <c r="A201" s="109" t="s">
        <v>8</v>
      </c>
      <c r="B201" s="110" t="s">
        <v>306</v>
      </c>
      <c r="C201" s="111"/>
      <c r="D201" s="111">
        <v>1</v>
      </c>
      <c r="E201" s="111"/>
      <c r="F201" s="111"/>
      <c r="G201" s="112">
        <v>100</v>
      </c>
      <c r="H201" s="112">
        <f>ROUND(C201*G201,0)</f>
        <v>0</v>
      </c>
      <c r="I201" s="112">
        <f>G201-H201-J201-K201</f>
        <v>100</v>
      </c>
      <c r="J201" s="112">
        <f>ROUND(E201*G201,0)</f>
        <v>0</v>
      </c>
      <c r="K201" s="112">
        <f>ROUND(F201*G201,0)</f>
        <v>0</v>
      </c>
      <c r="L201" s="92" t="str">
        <f>L200</f>
        <v>TX Kỳ Anh</v>
      </c>
      <c r="M201" s="94">
        <f t="shared" si="229"/>
        <v>0</v>
      </c>
      <c r="N201" s="92" t="s">
        <v>216</v>
      </c>
      <c r="O201" s="92" t="s">
        <v>307</v>
      </c>
    </row>
    <row r="202" spans="1:17" ht="25.5" hidden="1" customHeight="1">
      <c r="A202" s="109" t="s">
        <v>8</v>
      </c>
      <c r="B202" s="110" t="s">
        <v>308</v>
      </c>
      <c r="C202" s="111"/>
      <c r="D202" s="111"/>
      <c r="E202" s="111"/>
      <c r="F202" s="111">
        <v>1</v>
      </c>
      <c r="G202" s="112">
        <v>500</v>
      </c>
      <c r="H202" s="112">
        <f>ROUND(C202*G202,0)</f>
        <v>0</v>
      </c>
      <c r="I202" s="112">
        <f>G202-H202-J202-K202</f>
        <v>0</v>
      </c>
      <c r="J202" s="112">
        <f>ROUND(E202*G202,0)</f>
        <v>0</v>
      </c>
      <c r="K202" s="112">
        <f>ROUND(F202*G202,0)</f>
        <v>500</v>
      </c>
      <c r="L202" s="92" t="str">
        <f>L201</f>
        <v>TX Kỳ Anh</v>
      </c>
      <c r="M202" s="94">
        <f t="shared" si="229"/>
        <v>0</v>
      </c>
      <c r="N202" s="92" t="s">
        <v>216</v>
      </c>
      <c r="O202" s="92" t="s">
        <v>309</v>
      </c>
    </row>
    <row r="203" spans="1:17" ht="25.5" hidden="1" customHeight="1">
      <c r="A203" s="132" t="s">
        <v>8</v>
      </c>
      <c r="B203" s="133" t="s">
        <v>310</v>
      </c>
      <c r="C203" s="134"/>
      <c r="D203" s="134"/>
      <c r="E203" s="134">
        <v>1</v>
      </c>
      <c r="F203" s="134"/>
      <c r="G203" s="135">
        <f>G199-G200-G201-G202</f>
        <v>1000</v>
      </c>
      <c r="H203" s="136">
        <f t="shared" si="255"/>
        <v>0</v>
      </c>
      <c r="I203" s="136">
        <f t="shared" si="256"/>
        <v>0</v>
      </c>
      <c r="J203" s="136">
        <f t="shared" si="257"/>
        <v>1000</v>
      </c>
      <c r="K203" s="136">
        <f t="shared" si="258"/>
        <v>0</v>
      </c>
      <c r="L203" s="92" t="str">
        <f>L200</f>
        <v>TX Kỳ Anh</v>
      </c>
      <c r="M203" s="94">
        <f t="shared" si="229"/>
        <v>0</v>
      </c>
      <c r="N203" s="92" t="s">
        <v>216</v>
      </c>
      <c r="O203" s="92" t="s">
        <v>224</v>
      </c>
    </row>
    <row r="204" spans="1:17" s="88" customFormat="1" ht="25.5" hidden="1" customHeight="1">
      <c r="A204" s="104"/>
      <c r="B204" s="105" t="s">
        <v>172</v>
      </c>
      <c r="C204" s="106"/>
      <c r="D204" s="106"/>
      <c r="E204" s="106"/>
      <c r="F204" s="106"/>
      <c r="G204" s="107">
        <f>G205+G214+G223+G235+G236+G239+G248+G249+G253+G256+G289+G290</f>
        <v>242200</v>
      </c>
      <c r="H204" s="107">
        <f>H205+H214+H223+H235+H236+H239+H248+H249+H253+H256+H289+H290</f>
        <v>3000</v>
      </c>
      <c r="I204" s="107">
        <f>I205+I214+I223+I235+I236+I239+I248+I249+I253+I256+I289+I290</f>
        <v>13246</v>
      </c>
      <c r="J204" s="107">
        <f>J205+J214+J223+J235+J236+J239+J248+J249+J253+J256+J289+J290</f>
        <v>140736</v>
      </c>
      <c r="K204" s="107">
        <f>K205+K214+K223+K235+K236+K239+K248+K249+K253+K256+K289+K290</f>
        <v>85218</v>
      </c>
      <c r="L204" s="108" t="str">
        <f>B204</f>
        <v>Huyện Cẩm Xuyên</v>
      </c>
      <c r="M204" s="94">
        <f>SUM(H204:K204)-G204</f>
        <v>0</v>
      </c>
      <c r="N204" s="108" t="s">
        <v>201</v>
      </c>
      <c r="O204" s="108"/>
      <c r="P204" s="108"/>
      <c r="Q204" s="108"/>
    </row>
    <row r="205" spans="1:17" s="88" customFormat="1" ht="25.5" hidden="1" customHeight="1">
      <c r="A205" s="113">
        <v>1</v>
      </c>
      <c r="B205" s="114" t="s">
        <v>202</v>
      </c>
      <c r="C205" s="115"/>
      <c r="D205" s="115"/>
      <c r="E205" s="115"/>
      <c r="F205" s="115"/>
      <c r="G205" s="116">
        <f>G206+G207+G210+G213</f>
        <v>210</v>
      </c>
      <c r="H205" s="116">
        <f t="shared" ref="H205:K205" si="259">H206+H207+H210+H213</f>
        <v>0</v>
      </c>
      <c r="I205" s="116">
        <f t="shared" si="259"/>
        <v>126</v>
      </c>
      <c r="J205" s="116">
        <f t="shared" si="259"/>
        <v>84</v>
      </c>
      <c r="K205" s="116">
        <f t="shared" si="259"/>
        <v>0</v>
      </c>
      <c r="L205" s="108" t="str">
        <f>L204</f>
        <v>Huyện Cẩm Xuyên</v>
      </c>
      <c r="M205" s="94">
        <f>SUM(H205:K205)-G205</f>
        <v>0</v>
      </c>
      <c r="N205" s="108" t="s">
        <v>203</v>
      </c>
      <c r="O205" s="108" t="s">
        <v>201</v>
      </c>
      <c r="P205" s="108"/>
      <c r="Q205" s="108"/>
    </row>
    <row r="206" spans="1:17" ht="25.5" hidden="1" customHeight="1">
      <c r="A206" s="109" t="s">
        <v>88</v>
      </c>
      <c r="B206" s="110" t="s">
        <v>217</v>
      </c>
      <c r="C206" s="111"/>
      <c r="D206" s="111">
        <v>0.6</v>
      </c>
      <c r="E206" s="111">
        <v>0.4</v>
      </c>
      <c r="F206" s="111"/>
      <c r="G206" s="117">
        <f>SUMIF('Bieu 01 (2020)'!$B$7:$B$19,"Huyện Cẩm Xuyên",'Bieu 01 (2020)'!$D$7:$D$19)-G207-G210-G213</f>
        <v>210</v>
      </c>
      <c r="H206" s="112">
        <f>ROUND(C206*G206,0)</f>
        <v>0</v>
      </c>
      <c r="I206" s="112">
        <f>G206-H206-J206-K206</f>
        <v>126</v>
      </c>
      <c r="J206" s="112">
        <f>ROUND(E206*G206,0)</f>
        <v>84</v>
      </c>
      <c r="K206" s="112">
        <f>ROUND(F206*G206,0)</f>
        <v>0</v>
      </c>
      <c r="L206" s="92" t="str">
        <f t="shared" ref="L206:L269" si="260">L205</f>
        <v>Huyện Cẩm Xuyên</v>
      </c>
      <c r="M206" s="94">
        <f t="shared" ref="M206:M257" si="261">SUM(H206:K206)-G206</f>
        <v>0</v>
      </c>
      <c r="N206" s="92" t="s">
        <v>203</v>
      </c>
      <c r="O206" s="92" t="s">
        <v>217</v>
      </c>
    </row>
    <row r="207" spans="1:17" ht="25.5" hidden="1" customHeight="1">
      <c r="A207" s="109" t="s">
        <v>93</v>
      </c>
      <c r="B207" s="110" t="s">
        <v>22</v>
      </c>
      <c r="C207" s="111"/>
      <c r="D207" s="111"/>
      <c r="E207" s="111"/>
      <c r="F207" s="111"/>
      <c r="G207" s="112"/>
      <c r="H207" s="112">
        <f t="shared" ref="H207:H213" si="262">ROUND(C207*G207,0)</f>
        <v>0</v>
      </c>
      <c r="I207" s="112">
        <f t="shared" ref="I207:I213" si="263">G207-H207-J207-K207</f>
        <v>0</v>
      </c>
      <c r="J207" s="112">
        <f t="shared" ref="J207:J213" si="264">ROUND(E207*G207,0)</f>
        <v>0</v>
      </c>
      <c r="K207" s="112">
        <f t="shared" ref="K207:K213" si="265">ROUND(F207*G207,0)</f>
        <v>0</v>
      </c>
      <c r="L207" s="92" t="str">
        <f t="shared" si="260"/>
        <v>Huyện Cẩm Xuyên</v>
      </c>
      <c r="M207" s="94">
        <f t="shared" si="261"/>
        <v>0</v>
      </c>
      <c r="N207" s="92" t="s">
        <v>203</v>
      </c>
      <c r="O207" s="92" t="s">
        <v>218</v>
      </c>
    </row>
    <row r="208" spans="1:17" ht="25.5" hidden="1" customHeight="1">
      <c r="A208" s="118" t="s">
        <v>8</v>
      </c>
      <c r="B208" s="56" t="s">
        <v>219</v>
      </c>
      <c r="C208" s="111"/>
      <c r="D208" s="111"/>
      <c r="E208" s="111">
        <v>1</v>
      </c>
      <c r="F208" s="111"/>
      <c r="G208" s="112"/>
      <c r="H208" s="112">
        <f t="shared" si="262"/>
        <v>0</v>
      </c>
      <c r="I208" s="112">
        <f t="shared" si="263"/>
        <v>0</v>
      </c>
      <c r="J208" s="112">
        <f t="shared" si="264"/>
        <v>0</v>
      </c>
      <c r="K208" s="112">
        <f t="shared" si="265"/>
        <v>0</v>
      </c>
      <c r="L208" s="92" t="str">
        <f t="shared" si="260"/>
        <v>Huyện Cẩm Xuyên</v>
      </c>
      <c r="M208" s="94">
        <f t="shared" si="261"/>
        <v>0</v>
      </c>
      <c r="N208" s="92" t="s">
        <v>203</v>
      </c>
      <c r="O208" s="92" t="s">
        <v>218</v>
      </c>
    </row>
    <row r="209" spans="1:17" ht="25.5" hidden="1" customHeight="1">
      <c r="A209" s="118" t="s">
        <v>8</v>
      </c>
      <c r="B209" s="56" t="s">
        <v>220</v>
      </c>
      <c r="C209" s="111"/>
      <c r="D209" s="111"/>
      <c r="E209" s="111">
        <v>0.5</v>
      </c>
      <c r="F209" s="111">
        <v>0.5</v>
      </c>
      <c r="G209" s="119">
        <f>G207-G208</f>
        <v>0</v>
      </c>
      <c r="H209" s="112">
        <f t="shared" si="262"/>
        <v>0</v>
      </c>
      <c r="I209" s="112">
        <f t="shared" si="263"/>
        <v>0</v>
      </c>
      <c r="J209" s="112">
        <f t="shared" si="264"/>
        <v>0</v>
      </c>
      <c r="K209" s="112">
        <f t="shared" si="265"/>
        <v>0</v>
      </c>
      <c r="L209" s="92" t="str">
        <f t="shared" si="260"/>
        <v>Huyện Cẩm Xuyên</v>
      </c>
      <c r="M209" s="94">
        <f t="shared" si="261"/>
        <v>0</v>
      </c>
      <c r="N209" s="92" t="s">
        <v>203</v>
      </c>
      <c r="O209" s="92" t="s">
        <v>218</v>
      </c>
    </row>
    <row r="210" spans="1:17" ht="25.5" hidden="1" customHeight="1">
      <c r="A210" s="109" t="s">
        <v>95</v>
      </c>
      <c r="B210" s="110" t="s">
        <v>23</v>
      </c>
      <c r="C210" s="111"/>
      <c r="D210" s="111"/>
      <c r="E210" s="111"/>
      <c r="F210" s="111"/>
      <c r="G210" s="112"/>
      <c r="H210" s="112">
        <f t="shared" si="262"/>
        <v>0</v>
      </c>
      <c r="I210" s="112">
        <f t="shared" si="263"/>
        <v>0</v>
      </c>
      <c r="J210" s="112">
        <f t="shared" si="264"/>
        <v>0</v>
      </c>
      <c r="K210" s="112">
        <f t="shared" si="265"/>
        <v>0</v>
      </c>
      <c r="L210" s="92" t="str">
        <f t="shared" si="260"/>
        <v>Huyện Cẩm Xuyên</v>
      </c>
      <c r="M210" s="94">
        <f t="shared" si="261"/>
        <v>0</v>
      </c>
      <c r="N210" s="92" t="s">
        <v>203</v>
      </c>
      <c r="O210" s="92" t="s">
        <v>221</v>
      </c>
    </row>
    <row r="211" spans="1:17" ht="25.5" hidden="1" customHeight="1">
      <c r="A211" s="109" t="s">
        <v>8</v>
      </c>
      <c r="B211" s="110" t="s">
        <v>222</v>
      </c>
      <c r="C211" s="111"/>
      <c r="D211" s="111"/>
      <c r="E211" s="111">
        <v>0.8</v>
      </c>
      <c r="F211" s="111">
        <v>0.2</v>
      </c>
      <c r="G211" s="112"/>
      <c r="H211" s="112">
        <f t="shared" si="262"/>
        <v>0</v>
      </c>
      <c r="I211" s="112">
        <f t="shared" si="263"/>
        <v>0</v>
      </c>
      <c r="J211" s="112">
        <f t="shared" si="264"/>
        <v>0</v>
      </c>
      <c r="K211" s="112">
        <f t="shared" si="265"/>
        <v>0</v>
      </c>
      <c r="L211" s="92" t="str">
        <f t="shared" si="260"/>
        <v>Huyện Cẩm Xuyên</v>
      </c>
      <c r="M211" s="94">
        <f t="shared" si="261"/>
        <v>0</v>
      </c>
      <c r="N211" s="92" t="s">
        <v>203</v>
      </c>
      <c r="O211" s="92" t="s">
        <v>221</v>
      </c>
    </row>
    <row r="212" spans="1:17" ht="25.5" hidden="1" customHeight="1">
      <c r="A212" s="109" t="s">
        <v>8</v>
      </c>
      <c r="B212" s="110" t="s">
        <v>223</v>
      </c>
      <c r="C212" s="111"/>
      <c r="D212" s="111"/>
      <c r="E212" s="111">
        <v>0.5</v>
      </c>
      <c r="F212" s="111">
        <v>0.5</v>
      </c>
      <c r="G212" s="119">
        <f>G210-G211</f>
        <v>0</v>
      </c>
      <c r="H212" s="112">
        <f t="shared" si="262"/>
        <v>0</v>
      </c>
      <c r="I212" s="112">
        <f t="shared" si="263"/>
        <v>0</v>
      </c>
      <c r="J212" s="112">
        <f t="shared" si="264"/>
        <v>0</v>
      </c>
      <c r="K212" s="112">
        <f t="shared" si="265"/>
        <v>0</v>
      </c>
      <c r="L212" s="92" t="str">
        <f t="shared" si="260"/>
        <v>Huyện Cẩm Xuyên</v>
      </c>
      <c r="M212" s="94">
        <f t="shared" si="261"/>
        <v>0</v>
      </c>
      <c r="N212" s="92" t="s">
        <v>203</v>
      </c>
      <c r="O212" s="92" t="s">
        <v>221</v>
      </c>
    </row>
    <row r="213" spans="1:17" ht="25.5" hidden="1" customHeight="1">
      <c r="A213" s="109" t="s">
        <v>97</v>
      </c>
      <c r="B213" s="110" t="s">
        <v>25</v>
      </c>
      <c r="C213" s="111"/>
      <c r="D213" s="111"/>
      <c r="E213" s="111">
        <v>1</v>
      </c>
      <c r="F213" s="111"/>
      <c r="G213" s="112"/>
      <c r="H213" s="112">
        <f t="shared" si="262"/>
        <v>0</v>
      </c>
      <c r="I213" s="112">
        <f t="shared" si="263"/>
        <v>0</v>
      </c>
      <c r="J213" s="112">
        <f t="shared" si="264"/>
        <v>0</v>
      </c>
      <c r="K213" s="112">
        <f t="shared" si="265"/>
        <v>0</v>
      </c>
      <c r="L213" s="92" t="str">
        <f t="shared" si="260"/>
        <v>Huyện Cẩm Xuyên</v>
      </c>
      <c r="M213" s="94">
        <f t="shared" si="261"/>
        <v>0</v>
      </c>
      <c r="N213" s="92" t="s">
        <v>203</v>
      </c>
      <c r="O213" s="92" t="s">
        <v>224</v>
      </c>
    </row>
    <row r="214" spans="1:17" s="88" customFormat="1" ht="25.5" hidden="1" customHeight="1">
      <c r="A214" s="113">
        <v>2</v>
      </c>
      <c r="B214" s="114" t="s">
        <v>123</v>
      </c>
      <c r="C214" s="115"/>
      <c r="D214" s="115"/>
      <c r="E214" s="115"/>
      <c r="F214" s="115"/>
      <c r="G214" s="116">
        <f>G215+G216+G219+G222</f>
        <v>0</v>
      </c>
      <c r="H214" s="116">
        <f t="shared" ref="H214:K214" si="266">H215+H216+H219+H222</f>
        <v>0</v>
      </c>
      <c r="I214" s="116">
        <f t="shared" si="266"/>
        <v>0</v>
      </c>
      <c r="J214" s="116">
        <f t="shared" si="266"/>
        <v>0</v>
      </c>
      <c r="K214" s="116">
        <f t="shared" si="266"/>
        <v>0</v>
      </c>
      <c r="L214" s="108" t="str">
        <f t="shared" si="260"/>
        <v>Huyện Cẩm Xuyên</v>
      </c>
      <c r="M214" s="94">
        <f t="shared" si="261"/>
        <v>0</v>
      </c>
      <c r="N214" s="108" t="s">
        <v>204</v>
      </c>
      <c r="O214" s="108" t="s">
        <v>201</v>
      </c>
      <c r="P214" s="108"/>
      <c r="Q214" s="108"/>
    </row>
    <row r="215" spans="1:17" ht="25.5" hidden="1" customHeight="1">
      <c r="A215" s="109" t="s">
        <v>225</v>
      </c>
      <c r="B215" s="110" t="s">
        <v>217</v>
      </c>
      <c r="C215" s="111"/>
      <c r="D215" s="111">
        <v>0.9</v>
      </c>
      <c r="E215" s="111">
        <v>0.1</v>
      </c>
      <c r="F215" s="111"/>
      <c r="G215" s="117">
        <f>SUMIF('Bieu 01 (2020)'!$B$7:$B$19,"Huyện Cẩm Xuyên",'Bieu 01 (2020)'!$E$7:$E$19)-G216-G219-G222</f>
        <v>0</v>
      </c>
      <c r="H215" s="112">
        <f t="shared" ref="H215" si="267">ROUND(C215*G215,0)</f>
        <v>0</v>
      </c>
      <c r="I215" s="112">
        <f t="shared" ref="I215" si="268">G215-H215-J215-K215</f>
        <v>0</v>
      </c>
      <c r="J215" s="112">
        <f t="shared" ref="J215" si="269">ROUND(E215*G215,0)</f>
        <v>0</v>
      </c>
      <c r="K215" s="112">
        <f t="shared" ref="K215" si="270">ROUND(F215*G215,0)</f>
        <v>0</v>
      </c>
      <c r="L215" s="92" t="str">
        <f t="shared" si="260"/>
        <v>Huyện Cẩm Xuyên</v>
      </c>
      <c r="M215" s="94">
        <f t="shared" si="261"/>
        <v>0</v>
      </c>
      <c r="N215" s="92" t="s">
        <v>204</v>
      </c>
      <c r="O215" s="92" t="s">
        <v>217</v>
      </c>
    </row>
    <row r="216" spans="1:17" ht="25.5" hidden="1" customHeight="1">
      <c r="A216" s="109" t="s">
        <v>226</v>
      </c>
      <c r="B216" s="110" t="s">
        <v>22</v>
      </c>
      <c r="C216" s="111"/>
      <c r="D216" s="111"/>
      <c r="E216" s="111"/>
      <c r="F216" s="111"/>
      <c r="G216" s="112"/>
      <c r="H216" s="112">
        <f t="shared" ref="H216:K216" si="271">H217+H218</f>
        <v>0</v>
      </c>
      <c r="I216" s="112">
        <f t="shared" si="271"/>
        <v>0</v>
      </c>
      <c r="J216" s="112">
        <f t="shared" si="271"/>
        <v>0</v>
      </c>
      <c r="K216" s="112">
        <f t="shared" si="271"/>
        <v>0</v>
      </c>
      <c r="L216" s="92" t="str">
        <f t="shared" si="260"/>
        <v>Huyện Cẩm Xuyên</v>
      </c>
      <c r="M216" s="94">
        <f t="shared" si="261"/>
        <v>0</v>
      </c>
      <c r="N216" s="92" t="s">
        <v>204</v>
      </c>
      <c r="O216" s="92" t="s">
        <v>218</v>
      </c>
    </row>
    <row r="217" spans="1:17" ht="25.5" hidden="1" customHeight="1">
      <c r="A217" s="118" t="s">
        <v>8</v>
      </c>
      <c r="B217" s="56" t="s">
        <v>219</v>
      </c>
      <c r="C217" s="111"/>
      <c r="D217" s="111"/>
      <c r="E217" s="111">
        <v>1</v>
      </c>
      <c r="F217" s="111"/>
      <c r="G217" s="112"/>
      <c r="H217" s="112">
        <f t="shared" ref="H217:H218" si="272">ROUND(C217*G217,0)</f>
        <v>0</v>
      </c>
      <c r="I217" s="112">
        <f t="shared" ref="I217:I218" si="273">G217-H217-J217-K217</f>
        <v>0</v>
      </c>
      <c r="J217" s="112">
        <f t="shared" ref="J217:J218" si="274">ROUND(E217*G217,0)</f>
        <v>0</v>
      </c>
      <c r="K217" s="112">
        <f t="shared" ref="K217:K218" si="275">ROUND(F217*G217,0)</f>
        <v>0</v>
      </c>
      <c r="L217" s="92" t="str">
        <f t="shared" si="260"/>
        <v>Huyện Cẩm Xuyên</v>
      </c>
      <c r="M217" s="94">
        <f t="shared" si="261"/>
        <v>0</v>
      </c>
      <c r="N217" s="92" t="s">
        <v>204</v>
      </c>
      <c r="O217" s="92" t="s">
        <v>218</v>
      </c>
    </row>
    <row r="218" spans="1:17" ht="25.5" hidden="1" customHeight="1">
      <c r="A218" s="118" t="s">
        <v>8</v>
      </c>
      <c r="B218" s="56" t="s">
        <v>220</v>
      </c>
      <c r="C218" s="111"/>
      <c r="D218" s="111"/>
      <c r="E218" s="111">
        <v>0.5</v>
      </c>
      <c r="F218" s="111">
        <v>0.5</v>
      </c>
      <c r="G218" s="119">
        <f>G216-G217</f>
        <v>0</v>
      </c>
      <c r="H218" s="112">
        <f t="shared" si="272"/>
        <v>0</v>
      </c>
      <c r="I218" s="112">
        <f t="shared" si="273"/>
        <v>0</v>
      </c>
      <c r="J218" s="112">
        <f t="shared" si="274"/>
        <v>0</v>
      </c>
      <c r="K218" s="112">
        <f t="shared" si="275"/>
        <v>0</v>
      </c>
      <c r="L218" s="92" t="str">
        <f t="shared" si="260"/>
        <v>Huyện Cẩm Xuyên</v>
      </c>
      <c r="M218" s="94">
        <f t="shared" si="261"/>
        <v>0</v>
      </c>
      <c r="N218" s="92" t="s">
        <v>204</v>
      </c>
      <c r="O218" s="92" t="s">
        <v>218</v>
      </c>
    </row>
    <row r="219" spans="1:17" ht="25.5" hidden="1" customHeight="1">
      <c r="A219" s="109" t="s">
        <v>227</v>
      </c>
      <c r="B219" s="110" t="s">
        <v>23</v>
      </c>
      <c r="C219" s="111"/>
      <c r="D219" s="111"/>
      <c r="E219" s="111"/>
      <c r="F219" s="111"/>
      <c r="G219" s="112"/>
      <c r="H219" s="112">
        <f t="shared" ref="H219:K219" si="276">H220+H221</f>
        <v>0</v>
      </c>
      <c r="I219" s="112">
        <f t="shared" si="276"/>
        <v>0</v>
      </c>
      <c r="J219" s="112">
        <f t="shared" si="276"/>
        <v>0</v>
      </c>
      <c r="K219" s="112">
        <f t="shared" si="276"/>
        <v>0</v>
      </c>
      <c r="L219" s="92" t="str">
        <f t="shared" si="260"/>
        <v>Huyện Cẩm Xuyên</v>
      </c>
      <c r="M219" s="94">
        <f t="shared" si="261"/>
        <v>0</v>
      </c>
      <c r="N219" s="92" t="s">
        <v>204</v>
      </c>
      <c r="O219" s="92" t="s">
        <v>221</v>
      </c>
    </row>
    <row r="220" spans="1:17" ht="25.5" hidden="1" customHeight="1">
      <c r="A220" s="109" t="s">
        <v>8</v>
      </c>
      <c r="B220" s="110" t="s">
        <v>222</v>
      </c>
      <c r="C220" s="111"/>
      <c r="D220" s="111"/>
      <c r="E220" s="111">
        <v>0.8</v>
      </c>
      <c r="F220" s="111">
        <v>0.2</v>
      </c>
      <c r="G220" s="119">
        <f>G219-G221</f>
        <v>0</v>
      </c>
      <c r="H220" s="112">
        <f t="shared" ref="H220:H222" si="277">ROUND(C220*G220,0)</f>
        <v>0</v>
      </c>
      <c r="I220" s="112">
        <f t="shared" ref="I220:I222" si="278">G220-H220-J220-K220</f>
        <v>0</v>
      </c>
      <c r="J220" s="112">
        <f t="shared" ref="J220:J222" si="279">ROUND(E220*G220,0)</f>
        <v>0</v>
      </c>
      <c r="K220" s="112">
        <f t="shared" ref="K220:K222" si="280">ROUND(F220*G220,0)</f>
        <v>0</v>
      </c>
      <c r="L220" s="92" t="str">
        <f t="shared" si="260"/>
        <v>Huyện Cẩm Xuyên</v>
      </c>
      <c r="M220" s="94">
        <f t="shared" si="261"/>
        <v>0</v>
      </c>
      <c r="N220" s="92" t="s">
        <v>204</v>
      </c>
      <c r="O220" s="92" t="s">
        <v>221</v>
      </c>
    </row>
    <row r="221" spans="1:17" ht="25.5" hidden="1" customHeight="1">
      <c r="A221" s="109" t="s">
        <v>8</v>
      </c>
      <c r="B221" s="110" t="s">
        <v>223</v>
      </c>
      <c r="C221" s="111"/>
      <c r="D221" s="111"/>
      <c r="E221" s="111">
        <v>0.5</v>
      </c>
      <c r="F221" s="111">
        <v>0.5</v>
      </c>
      <c r="G221" s="112"/>
      <c r="H221" s="112">
        <f t="shared" si="277"/>
        <v>0</v>
      </c>
      <c r="I221" s="112">
        <f t="shared" si="278"/>
        <v>0</v>
      </c>
      <c r="J221" s="112">
        <f t="shared" si="279"/>
        <v>0</v>
      </c>
      <c r="K221" s="112">
        <f t="shared" si="280"/>
        <v>0</v>
      </c>
      <c r="L221" s="92" t="str">
        <f t="shared" si="260"/>
        <v>Huyện Cẩm Xuyên</v>
      </c>
      <c r="M221" s="94">
        <f t="shared" si="261"/>
        <v>0</v>
      </c>
      <c r="N221" s="92" t="s">
        <v>204</v>
      </c>
      <c r="O221" s="92" t="s">
        <v>221</v>
      </c>
    </row>
    <row r="222" spans="1:17" ht="25.5" hidden="1" customHeight="1">
      <c r="A222" s="109" t="s">
        <v>228</v>
      </c>
      <c r="B222" s="110" t="s">
        <v>25</v>
      </c>
      <c r="C222" s="111"/>
      <c r="D222" s="111"/>
      <c r="E222" s="111">
        <v>1</v>
      </c>
      <c r="F222" s="111"/>
      <c r="G222" s="112"/>
      <c r="H222" s="112">
        <f t="shared" si="277"/>
        <v>0</v>
      </c>
      <c r="I222" s="112">
        <f t="shared" si="278"/>
        <v>0</v>
      </c>
      <c r="J222" s="112">
        <f t="shared" si="279"/>
        <v>0</v>
      </c>
      <c r="K222" s="112">
        <f t="shared" si="280"/>
        <v>0</v>
      </c>
      <c r="L222" s="92" t="str">
        <f t="shared" si="260"/>
        <v>Huyện Cẩm Xuyên</v>
      </c>
      <c r="M222" s="94">
        <f t="shared" si="261"/>
        <v>0</v>
      </c>
      <c r="N222" s="92" t="s">
        <v>204</v>
      </c>
      <c r="O222" s="92" t="s">
        <v>224</v>
      </c>
    </row>
    <row r="223" spans="1:17" s="88" customFormat="1" ht="25.5" hidden="1" customHeight="1">
      <c r="A223" s="113">
        <v>3</v>
      </c>
      <c r="B223" s="114" t="s">
        <v>205</v>
      </c>
      <c r="C223" s="115"/>
      <c r="D223" s="115"/>
      <c r="E223" s="115"/>
      <c r="F223" s="115"/>
      <c r="G223" s="116">
        <f>G224+G228+G231+G234</f>
        <v>23000</v>
      </c>
      <c r="H223" s="116">
        <f>H224+H228+H231+H234</f>
        <v>0</v>
      </c>
      <c r="I223" s="116">
        <f>I224+I228+I231+I234</f>
        <v>0</v>
      </c>
      <c r="J223" s="116">
        <f>J224+J228+J231+J234</f>
        <v>16492</v>
      </c>
      <c r="K223" s="116">
        <f>K224+K228+K231+K234</f>
        <v>6508</v>
      </c>
      <c r="L223" s="108" t="str">
        <f t="shared" si="260"/>
        <v>Huyện Cẩm Xuyên</v>
      </c>
      <c r="M223" s="94">
        <f t="shared" si="261"/>
        <v>0</v>
      </c>
      <c r="N223" s="108" t="s">
        <v>206</v>
      </c>
      <c r="O223" s="108" t="s">
        <v>201</v>
      </c>
      <c r="P223" s="108"/>
      <c r="Q223" s="108"/>
    </row>
    <row r="224" spans="1:17" ht="25.5" hidden="1" customHeight="1">
      <c r="A224" s="109" t="s">
        <v>229</v>
      </c>
      <c r="B224" s="110" t="s">
        <v>217</v>
      </c>
      <c r="C224" s="111"/>
      <c r="D224" s="111"/>
      <c r="E224" s="111"/>
      <c r="F224" s="111"/>
      <c r="G224" s="117">
        <f>SUMIF('Bieu 01 (2020)'!$B$7:$B$19,"Huyện Cẩm Xuyên",'Bieu 01 (2020)'!$F$7:$F$19)-G228-G231-G234</f>
        <v>20990</v>
      </c>
      <c r="H224" s="116">
        <f>H225</f>
        <v>0</v>
      </c>
      <c r="I224" s="116">
        <f t="shared" ref="I224:K224" si="281">I225</f>
        <v>0</v>
      </c>
      <c r="J224" s="116">
        <f t="shared" si="281"/>
        <v>14917</v>
      </c>
      <c r="K224" s="116">
        <f t="shared" si="281"/>
        <v>6073</v>
      </c>
      <c r="L224" s="92" t="str">
        <f t="shared" si="260"/>
        <v>Huyện Cẩm Xuyên</v>
      </c>
      <c r="M224" s="94">
        <f t="shared" si="261"/>
        <v>0</v>
      </c>
      <c r="N224" s="92" t="s">
        <v>206</v>
      </c>
      <c r="O224" s="92" t="s">
        <v>217</v>
      </c>
    </row>
    <row r="225" spans="1:17" ht="25.5" hidden="1" customHeight="1">
      <c r="A225" s="109" t="s">
        <v>71</v>
      </c>
      <c r="B225" s="110" t="s">
        <v>233</v>
      </c>
      <c r="C225" s="111"/>
      <c r="D225" s="111"/>
      <c r="E225" s="111"/>
      <c r="F225" s="111"/>
      <c r="G225" s="119">
        <f>G224</f>
        <v>20990</v>
      </c>
      <c r="H225" s="112">
        <f t="shared" ref="H225:K225" si="282">H226+H227</f>
        <v>0</v>
      </c>
      <c r="I225" s="112">
        <f t="shared" si="282"/>
        <v>0</v>
      </c>
      <c r="J225" s="112">
        <f t="shared" si="282"/>
        <v>14917</v>
      </c>
      <c r="K225" s="112">
        <f t="shared" si="282"/>
        <v>6073</v>
      </c>
      <c r="L225" s="92" t="str">
        <f t="shared" si="260"/>
        <v>Huyện Cẩm Xuyên</v>
      </c>
      <c r="M225" s="94">
        <f t="shared" si="261"/>
        <v>0</v>
      </c>
      <c r="N225" s="92" t="s">
        <v>206</v>
      </c>
      <c r="O225" s="92" t="s">
        <v>217</v>
      </c>
    </row>
    <row r="226" spans="1:17" ht="25.5" hidden="1" customHeight="1">
      <c r="A226" s="109" t="s">
        <v>8</v>
      </c>
      <c r="B226" s="110" t="s">
        <v>231</v>
      </c>
      <c r="C226" s="111"/>
      <c r="D226" s="111"/>
      <c r="E226" s="111">
        <v>0.8</v>
      </c>
      <c r="F226" s="111">
        <v>0.2</v>
      </c>
      <c r="G226" s="119">
        <f>G225-G227</f>
        <v>17240</v>
      </c>
      <c r="H226" s="112">
        <f t="shared" ref="H226:H227" si="283">ROUND(C226*G226,0)</f>
        <v>0</v>
      </c>
      <c r="I226" s="112">
        <f t="shared" ref="I226:I227" si="284">G226-H226-J226-K226</f>
        <v>0</v>
      </c>
      <c r="J226" s="112">
        <f t="shared" ref="J226:J227" si="285">ROUND(E226*G226,0)</f>
        <v>13792</v>
      </c>
      <c r="K226" s="112">
        <f t="shared" ref="K226:K227" si="286">ROUND(F226*G226,0)</f>
        <v>3448</v>
      </c>
      <c r="L226" s="92" t="str">
        <f t="shared" si="260"/>
        <v>Huyện Cẩm Xuyên</v>
      </c>
      <c r="M226" s="94">
        <f t="shared" si="261"/>
        <v>0</v>
      </c>
      <c r="N226" s="92" t="s">
        <v>206</v>
      </c>
      <c r="O226" s="92" t="s">
        <v>217</v>
      </c>
    </row>
    <row r="227" spans="1:17" ht="25.5" hidden="1" customHeight="1">
      <c r="A227" s="109" t="s">
        <v>8</v>
      </c>
      <c r="B227" s="110" t="s">
        <v>232</v>
      </c>
      <c r="C227" s="111"/>
      <c r="D227" s="111"/>
      <c r="E227" s="111">
        <v>0.3</v>
      </c>
      <c r="F227" s="111">
        <v>0.7</v>
      </c>
      <c r="G227" s="112">
        <v>3750</v>
      </c>
      <c r="H227" s="112">
        <f t="shared" si="283"/>
        <v>0</v>
      </c>
      <c r="I227" s="112">
        <f t="shared" si="284"/>
        <v>0</v>
      </c>
      <c r="J227" s="112">
        <f t="shared" si="285"/>
        <v>1125</v>
      </c>
      <c r="K227" s="112">
        <f t="shared" si="286"/>
        <v>2625</v>
      </c>
      <c r="L227" s="92" t="str">
        <f t="shared" si="260"/>
        <v>Huyện Cẩm Xuyên</v>
      </c>
      <c r="M227" s="94">
        <f t="shared" si="261"/>
        <v>0</v>
      </c>
      <c r="N227" s="92" t="s">
        <v>206</v>
      </c>
      <c r="O227" s="92" t="s">
        <v>217</v>
      </c>
    </row>
    <row r="228" spans="1:17" ht="25.5" hidden="1" customHeight="1">
      <c r="A228" s="109" t="s">
        <v>234</v>
      </c>
      <c r="B228" s="110" t="s">
        <v>22</v>
      </c>
      <c r="C228" s="111"/>
      <c r="D228" s="111"/>
      <c r="E228" s="111"/>
      <c r="F228" s="111"/>
      <c r="G228" s="112">
        <v>110</v>
      </c>
      <c r="H228" s="112">
        <f t="shared" ref="H228:K228" si="287">+H229+H230</f>
        <v>0</v>
      </c>
      <c r="I228" s="112">
        <f t="shared" si="287"/>
        <v>0</v>
      </c>
      <c r="J228" s="112">
        <f t="shared" si="287"/>
        <v>55</v>
      </c>
      <c r="K228" s="112">
        <f t="shared" si="287"/>
        <v>55</v>
      </c>
      <c r="L228" s="92" t="str">
        <f t="shared" si="260"/>
        <v>Huyện Cẩm Xuyên</v>
      </c>
      <c r="M228" s="94">
        <f t="shared" si="261"/>
        <v>0</v>
      </c>
      <c r="N228" s="92" t="s">
        <v>206</v>
      </c>
      <c r="O228" s="92" t="s">
        <v>218</v>
      </c>
    </row>
    <row r="229" spans="1:17" ht="25.5" hidden="1" customHeight="1">
      <c r="A229" s="118" t="s">
        <v>8</v>
      </c>
      <c r="B229" s="56" t="s">
        <v>219</v>
      </c>
      <c r="C229" s="111"/>
      <c r="D229" s="111"/>
      <c r="E229" s="111">
        <v>1</v>
      </c>
      <c r="F229" s="111"/>
      <c r="G229" s="112"/>
      <c r="H229" s="112">
        <f t="shared" ref="H229:H230" si="288">ROUND(C229*G229,0)</f>
        <v>0</v>
      </c>
      <c r="I229" s="112">
        <f t="shared" ref="I229:I230" si="289">G229-H229-J229-K229</f>
        <v>0</v>
      </c>
      <c r="J229" s="112">
        <f t="shared" ref="J229:J230" si="290">ROUND(E229*G229,0)</f>
        <v>0</v>
      </c>
      <c r="K229" s="112">
        <f t="shared" ref="K229:K230" si="291">ROUND(F229*G229,0)</f>
        <v>0</v>
      </c>
      <c r="L229" s="92" t="str">
        <f t="shared" si="260"/>
        <v>Huyện Cẩm Xuyên</v>
      </c>
      <c r="M229" s="94">
        <f t="shared" si="261"/>
        <v>0</v>
      </c>
      <c r="N229" s="92" t="s">
        <v>206</v>
      </c>
      <c r="O229" s="92" t="s">
        <v>218</v>
      </c>
    </row>
    <row r="230" spans="1:17" ht="25.5" hidden="1" customHeight="1">
      <c r="A230" s="118" t="s">
        <v>8</v>
      </c>
      <c r="B230" s="56" t="s">
        <v>220</v>
      </c>
      <c r="C230" s="111"/>
      <c r="D230" s="111"/>
      <c r="E230" s="111">
        <v>0.5</v>
      </c>
      <c r="F230" s="111">
        <v>0.5</v>
      </c>
      <c r="G230" s="119">
        <f>G228-G229</f>
        <v>110</v>
      </c>
      <c r="H230" s="112">
        <f t="shared" si="288"/>
        <v>0</v>
      </c>
      <c r="I230" s="112">
        <f t="shared" si="289"/>
        <v>0</v>
      </c>
      <c r="J230" s="112">
        <f t="shared" si="290"/>
        <v>55</v>
      </c>
      <c r="K230" s="112">
        <f t="shared" si="291"/>
        <v>55</v>
      </c>
      <c r="L230" s="92" t="str">
        <f t="shared" si="260"/>
        <v>Huyện Cẩm Xuyên</v>
      </c>
      <c r="M230" s="94">
        <f t="shared" si="261"/>
        <v>0</v>
      </c>
      <c r="N230" s="92" t="s">
        <v>206</v>
      </c>
      <c r="O230" s="92" t="s">
        <v>218</v>
      </c>
    </row>
    <row r="231" spans="1:17" ht="25.5" hidden="1" customHeight="1">
      <c r="A231" s="109" t="s">
        <v>235</v>
      </c>
      <c r="B231" s="110" t="s">
        <v>23</v>
      </c>
      <c r="C231" s="111"/>
      <c r="D231" s="111"/>
      <c r="E231" s="111"/>
      <c r="F231" s="111"/>
      <c r="G231" s="112">
        <v>1900</v>
      </c>
      <c r="H231" s="112">
        <f t="shared" ref="H231:I231" si="292">+H232+H233</f>
        <v>0</v>
      </c>
      <c r="I231" s="112">
        <f t="shared" si="292"/>
        <v>0</v>
      </c>
      <c r="J231" s="112">
        <f>+J232+J233</f>
        <v>1520</v>
      </c>
      <c r="K231" s="112">
        <f t="shared" ref="K231" si="293">+K232+K233</f>
        <v>380</v>
      </c>
      <c r="L231" s="92" t="str">
        <f t="shared" si="260"/>
        <v>Huyện Cẩm Xuyên</v>
      </c>
      <c r="M231" s="94">
        <f t="shared" si="261"/>
        <v>0</v>
      </c>
      <c r="N231" s="92" t="s">
        <v>206</v>
      </c>
      <c r="O231" s="92" t="s">
        <v>221</v>
      </c>
    </row>
    <row r="232" spans="1:17" ht="25.5" hidden="1" customHeight="1">
      <c r="A232" s="109" t="s">
        <v>8</v>
      </c>
      <c r="B232" s="110" t="s">
        <v>222</v>
      </c>
      <c r="C232" s="111"/>
      <c r="D232" s="111"/>
      <c r="E232" s="111">
        <v>0.8</v>
      </c>
      <c r="F232" s="111">
        <v>0.2</v>
      </c>
      <c r="G232" s="119">
        <f>G231-G233</f>
        <v>1900</v>
      </c>
      <c r="H232" s="112">
        <f t="shared" ref="H232:H235" si="294">ROUND(C232*G232,0)</f>
        <v>0</v>
      </c>
      <c r="I232" s="112">
        <f t="shared" ref="I232:I235" si="295">G232-H232-J232-K232</f>
        <v>0</v>
      </c>
      <c r="J232" s="112">
        <f t="shared" ref="J232:J235" si="296">ROUND(E232*G232,0)</f>
        <v>1520</v>
      </c>
      <c r="K232" s="112">
        <f t="shared" ref="K232:K235" si="297">ROUND(F232*G232,0)</f>
        <v>380</v>
      </c>
      <c r="L232" s="92" t="str">
        <f t="shared" si="260"/>
        <v>Huyện Cẩm Xuyên</v>
      </c>
      <c r="M232" s="94">
        <f t="shared" si="261"/>
        <v>0</v>
      </c>
      <c r="N232" s="92" t="s">
        <v>206</v>
      </c>
      <c r="O232" s="92" t="s">
        <v>221</v>
      </c>
    </row>
    <row r="233" spans="1:17" ht="25.5" hidden="1" customHeight="1">
      <c r="A233" s="109" t="s">
        <v>8</v>
      </c>
      <c r="B233" s="110" t="s">
        <v>223</v>
      </c>
      <c r="C233" s="111"/>
      <c r="D233" s="111"/>
      <c r="E233" s="111">
        <v>0.5</v>
      </c>
      <c r="F233" s="111">
        <v>0.5</v>
      </c>
      <c r="G233" s="112"/>
      <c r="H233" s="112">
        <f t="shared" si="294"/>
        <v>0</v>
      </c>
      <c r="I233" s="112">
        <f t="shared" si="295"/>
        <v>0</v>
      </c>
      <c r="J233" s="112">
        <f t="shared" si="296"/>
        <v>0</v>
      </c>
      <c r="K233" s="112">
        <f t="shared" si="297"/>
        <v>0</v>
      </c>
      <c r="L233" s="92" t="str">
        <f t="shared" si="260"/>
        <v>Huyện Cẩm Xuyên</v>
      </c>
      <c r="M233" s="94">
        <f t="shared" si="261"/>
        <v>0</v>
      </c>
      <c r="N233" s="92" t="s">
        <v>206</v>
      </c>
      <c r="O233" s="92" t="s">
        <v>221</v>
      </c>
    </row>
    <row r="234" spans="1:17" ht="25.5" hidden="1" customHeight="1">
      <c r="A234" s="109" t="s">
        <v>236</v>
      </c>
      <c r="B234" s="110" t="s">
        <v>25</v>
      </c>
      <c r="C234" s="111"/>
      <c r="D234" s="111"/>
      <c r="E234" s="111">
        <v>1</v>
      </c>
      <c r="F234" s="111"/>
      <c r="G234" s="112"/>
      <c r="H234" s="112">
        <f t="shared" si="294"/>
        <v>0</v>
      </c>
      <c r="I234" s="112">
        <f t="shared" si="295"/>
        <v>0</v>
      </c>
      <c r="J234" s="112">
        <f t="shared" si="296"/>
        <v>0</v>
      </c>
      <c r="K234" s="112">
        <f t="shared" si="297"/>
        <v>0</v>
      </c>
      <c r="L234" s="92" t="str">
        <f t="shared" si="260"/>
        <v>Huyện Cẩm Xuyên</v>
      </c>
      <c r="M234" s="94">
        <f t="shared" si="261"/>
        <v>0</v>
      </c>
      <c r="N234" s="92" t="s">
        <v>206</v>
      </c>
      <c r="O234" s="92" t="s">
        <v>224</v>
      </c>
    </row>
    <row r="235" spans="1:17" ht="25.5" hidden="1" customHeight="1">
      <c r="A235" s="109">
        <v>4</v>
      </c>
      <c r="B235" s="110" t="s">
        <v>207</v>
      </c>
      <c r="C235" s="111"/>
      <c r="D235" s="111">
        <v>0.5</v>
      </c>
      <c r="E235" s="111">
        <v>0.5</v>
      </c>
      <c r="F235" s="111"/>
      <c r="G235" s="117">
        <f>SUMIF('Bieu 01 (2020)'!$B$7:$B$19,"Huyện Cẩm Xuyên",'Bieu 01 (2020)'!$G$7:$G$19)</f>
        <v>7000</v>
      </c>
      <c r="H235" s="112">
        <f t="shared" si="294"/>
        <v>0</v>
      </c>
      <c r="I235" s="112">
        <f t="shared" si="295"/>
        <v>3500</v>
      </c>
      <c r="J235" s="112">
        <f t="shared" si="296"/>
        <v>3500</v>
      </c>
      <c r="K235" s="112">
        <f t="shared" si="297"/>
        <v>0</v>
      </c>
      <c r="L235" s="92" t="str">
        <f t="shared" si="260"/>
        <v>Huyện Cẩm Xuyên</v>
      </c>
      <c r="M235" s="94">
        <f t="shared" si="261"/>
        <v>0</v>
      </c>
      <c r="N235" s="92" t="s">
        <v>208</v>
      </c>
      <c r="O235" s="92" t="s">
        <v>201</v>
      </c>
    </row>
    <row r="236" spans="1:17" ht="25.5" hidden="1" customHeight="1">
      <c r="A236" s="109">
        <v>5</v>
      </c>
      <c r="B236" s="110" t="s">
        <v>29</v>
      </c>
      <c r="C236" s="111"/>
      <c r="D236" s="111"/>
      <c r="E236" s="111"/>
      <c r="F236" s="111"/>
      <c r="G236" s="117">
        <f>SUMIF('Bieu 01 (2020)'!$B$7:$B$19,"Huyện Cẩm Xuyên",'Bieu 01 (2020)'!$H$7:$H$19)</f>
        <v>34000</v>
      </c>
      <c r="H236" s="112">
        <f t="shared" ref="H236:I236" si="298">H237+H238</f>
        <v>0</v>
      </c>
      <c r="I236" s="112">
        <f t="shared" si="298"/>
        <v>0</v>
      </c>
      <c r="J236" s="112">
        <f>J237+J238</f>
        <v>30300</v>
      </c>
      <c r="K236" s="112">
        <f t="shared" ref="K236" si="299">K237+K238</f>
        <v>3700</v>
      </c>
      <c r="L236" s="92" t="str">
        <f t="shared" si="260"/>
        <v>Huyện Cẩm Xuyên</v>
      </c>
      <c r="M236" s="94">
        <f t="shared" si="261"/>
        <v>0</v>
      </c>
      <c r="N236" s="92" t="s">
        <v>29</v>
      </c>
      <c r="O236" s="92" t="s">
        <v>201</v>
      </c>
    </row>
    <row r="237" spans="1:17" ht="25.5" hidden="1" customHeight="1">
      <c r="A237" s="109" t="s">
        <v>8</v>
      </c>
      <c r="B237" s="110" t="s">
        <v>237</v>
      </c>
      <c r="C237" s="111"/>
      <c r="D237" s="111"/>
      <c r="E237" s="111"/>
      <c r="F237" s="111">
        <v>1</v>
      </c>
      <c r="G237" s="112">
        <v>3700</v>
      </c>
      <c r="H237" s="112">
        <f t="shared" ref="H237:H238" si="300">ROUND(C237*G237,0)</f>
        <v>0</v>
      </c>
      <c r="I237" s="112">
        <f t="shared" ref="I237:I238" si="301">G237-H237-J237-K237</f>
        <v>0</v>
      </c>
      <c r="J237" s="112">
        <f t="shared" ref="J237:J238" si="302">ROUND(E237*G237,0)</f>
        <v>0</v>
      </c>
      <c r="K237" s="112">
        <f t="shared" ref="K237:K238" si="303">ROUND(F237*G237,0)</f>
        <v>3700</v>
      </c>
      <c r="L237" s="92" t="str">
        <f t="shared" si="260"/>
        <v>Huyện Cẩm Xuyên</v>
      </c>
      <c r="M237" s="94">
        <f t="shared" si="261"/>
        <v>0</v>
      </c>
      <c r="N237" s="92" t="s">
        <v>29</v>
      </c>
      <c r="O237" s="92" t="s">
        <v>238</v>
      </c>
    </row>
    <row r="238" spans="1:17" ht="25.5" hidden="1" customHeight="1">
      <c r="A238" s="109" t="s">
        <v>8</v>
      </c>
      <c r="B238" s="110" t="s">
        <v>239</v>
      </c>
      <c r="C238" s="111"/>
      <c r="D238" s="111"/>
      <c r="E238" s="111">
        <v>1</v>
      </c>
      <c r="F238" s="111"/>
      <c r="G238" s="119">
        <f>G236-G237</f>
        <v>30300</v>
      </c>
      <c r="H238" s="112">
        <f t="shared" si="300"/>
        <v>0</v>
      </c>
      <c r="I238" s="112">
        <f t="shared" si="301"/>
        <v>0</v>
      </c>
      <c r="J238" s="112">
        <f t="shared" si="302"/>
        <v>30300</v>
      </c>
      <c r="K238" s="112">
        <f t="shared" si="303"/>
        <v>0</v>
      </c>
      <c r="L238" s="92" t="str">
        <f t="shared" si="260"/>
        <v>Huyện Cẩm Xuyên</v>
      </c>
      <c r="M238" s="94">
        <f t="shared" si="261"/>
        <v>0</v>
      </c>
      <c r="N238" s="92" t="s">
        <v>29</v>
      </c>
      <c r="O238" s="92" t="s">
        <v>240</v>
      </c>
    </row>
    <row r="239" spans="1:17" s="88" customFormat="1" ht="25.5" hidden="1" customHeight="1">
      <c r="A239" s="113">
        <v>6</v>
      </c>
      <c r="B239" s="114" t="s">
        <v>31</v>
      </c>
      <c r="C239" s="115"/>
      <c r="D239" s="115"/>
      <c r="E239" s="115"/>
      <c r="F239" s="115"/>
      <c r="G239" s="116">
        <f>G240+G245</f>
        <v>3900</v>
      </c>
      <c r="H239" s="116">
        <f t="shared" ref="H239" si="304">H240+H245</f>
        <v>0</v>
      </c>
      <c r="I239" s="116">
        <f>I240+I245</f>
        <v>0</v>
      </c>
      <c r="J239" s="116">
        <f t="shared" ref="J239:K239" si="305">J240+J245</f>
        <v>2980</v>
      </c>
      <c r="K239" s="116">
        <f t="shared" si="305"/>
        <v>920</v>
      </c>
      <c r="L239" s="108" t="str">
        <f t="shared" si="260"/>
        <v>Huyện Cẩm Xuyên</v>
      </c>
      <c r="M239" s="94">
        <f t="shared" si="261"/>
        <v>0</v>
      </c>
      <c r="N239" s="108" t="s">
        <v>165</v>
      </c>
      <c r="O239" s="108" t="s">
        <v>201</v>
      </c>
      <c r="P239" s="108"/>
      <c r="Q239" s="108"/>
    </row>
    <row r="240" spans="1:17" ht="25.5" hidden="1" customHeight="1">
      <c r="A240" s="109" t="s">
        <v>241</v>
      </c>
      <c r="B240" s="110" t="s">
        <v>242</v>
      </c>
      <c r="C240" s="111"/>
      <c r="D240" s="111"/>
      <c r="E240" s="111"/>
      <c r="F240" s="111"/>
      <c r="G240" s="112">
        <v>1050</v>
      </c>
      <c r="H240" s="112">
        <f t="shared" ref="H240:I240" si="306">H241+H244</f>
        <v>0</v>
      </c>
      <c r="I240" s="112">
        <f t="shared" si="306"/>
        <v>0</v>
      </c>
      <c r="J240" s="112">
        <f>J241+J244</f>
        <v>660</v>
      </c>
      <c r="K240" s="112">
        <f t="shared" ref="K240" si="307">K241+K244</f>
        <v>390</v>
      </c>
      <c r="L240" s="92" t="str">
        <f t="shared" si="260"/>
        <v>Huyện Cẩm Xuyên</v>
      </c>
      <c r="M240" s="94">
        <f t="shared" si="261"/>
        <v>0</v>
      </c>
      <c r="N240" s="92" t="s">
        <v>165</v>
      </c>
      <c r="O240" s="92" t="s">
        <v>243</v>
      </c>
      <c r="P240" s="92" t="s">
        <v>201</v>
      </c>
    </row>
    <row r="241" spans="1:17" ht="25.5" hidden="1" customHeight="1">
      <c r="A241" s="109" t="s">
        <v>71</v>
      </c>
      <c r="B241" s="110" t="s">
        <v>244</v>
      </c>
      <c r="C241" s="111"/>
      <c r="D241" s="111"/>
      <c r="E241" s="111"/>
      <c r="F241" s="111"/>
      <c r="G241" s="112">
        <v>390</v>
      </c>
      <c r="H241" s="112">
        <f t="shared" ref="H241:I241" si="308">+H242+H243</f>
        <v>0</v>
      </c>
      <c r="I241" s="112">
        <f t="shared" si="308"/>
        <v>0</v>
      </c>
      <c r="J241" s="112">
        <f>+J242+J243</f>
        <v>0</v>
      </c>
      <c r="K241" s="112">
        <f t="shared" ref="K241" si="309">+K242+K243</f>
        <v>390</v>
      </c>
      <c r="L241" s="92" t="str">
        <f t="shared" si="260"/>
        <v>Huyện Cẩm Xuyên</v>
      </c>
      <c r="M241" s="94">
        <f t="shared" si="261"/>
        <v>0</v>
      </c>
      <c r="N241" s="92" t="s">
        <v>165</v>
      </c>
      <c r="O241" s="92" t="s">
        <v>243</v>
      </c>
    </row>
    <row r="242" spans="1:17" ht="25.5" hidden="1" customHeight="1">
      <c r="A242" s="109" t="s">
        <v>8</v>
      </c>
      <c r="B242" s="110" t="s">
        <v>245</v>
      </c>
      <c r="C242" s="111"/>
      <c r="D242" s="111"/>
      <c r="E242" s="111"/>
      <c r="F242" s="111">
        <v>1</v>
      </c>
      <c r="G242" s="112">
        <f>G241-G243</f>
        <v>390</v>
      </c>
      <c r="H242" s="112">
        <f t="shared" ref="H242:H244" si="310">ROUND(C242*G242,0)</f>
        <v>0</v>
      </c>
      <c r="I242" s="112">
        <f t="shared" ref="I242:I244" si="311">G242-H242-J242-K242</f>
        <v>0</v>
      </c>
      <c r="J242" s="112">
        <f t="shared" ref="J242:J244" si="312">ROUND(E242*G242,0)</f>
        <v>0</v>
      </c>
      <c r="K242" s="112">
        <f t="shared" ref="K242:K244" si="313">ROUND(F242*G242,0)</f>
        <v>390</v>
      </c>
      <c r="L242" s="92" t="str">
        <f t="shared" si="260"/>
        <v>Huyện Cẩm Xuyên</v>
      </c>
      <c r="M242" s="94">
        <f t="shared" si="261"/>
        <v>0</v>
      </c>
      <c r="N242" s="92" t="s">
        <v>165</v>
      </c>
      <c r="O242" s="92" t="s">
        <v>243</v>
      </c>
    </row>
    <row r="243" spans="1:17" ht="25.5" hidden="1" customHeight="1">
      <c r="A243" s="109" t="s">
        <v>8</v>
      </c>
      <c r="B243" s="110" t="s">
        <v>246</v>
      </c>
      <c r="C243" s="111"/>
      <c r="D243" s="111"/>
      <c r="E243" s="111">
        <v>0.6</v>
      </c>
      <c r="F243" s="111">
        <v>0.4</v>
      </c>
      <c r="G243" s="119"/>
      <c r="H243" s="112">
        <f t="shared" si="310"/>
        <v>0</v>
      </c>
      <c r="I243" s="112">
        <f t="shared" si="311"/>
        <v>0</v>
      </c>
      <c r="J243" s="112">
        <f t="shared" si="312"/>
        <v>0</v>
      </c>
      <c r="K243" s="112">
        <f t="shared" si="313"/>
        <v>0</v>
      </c>
      <c r="L243" s="92" t="str">
        <f t="shared" si="260"/>
        <v>Huyện Cẩm Xuyên</v>
      </c>
      <c r="M243" s="94">
        <f t="shared" si="261"/>
        <v>0</v>
      </c>
      <c r="N243" s="92" t="s">
        <v>165</v>
      </c>
      <c r="O243" s="92" t="s">
        <v>243</v>
      </c>
    </row>
    <row r="244" spans="1:17" ht="25.5" hidden="1" customHeight="1">
      <c r="A244" s="109" t="s">
        <v>72</v>
      </c>
      <c r="B244" s="110" t="s">
        <v>247</v>
      </c>
      <c r="C244" s="111"/>
      <c r="D244" s="111"/>
      <c r="E244" s="111">
        <v>1</v>
      </c>
      <c r="F244" s="111"/>
      <c r="G244" s="119">
        <f>G240-G241</f>
        <v>660</v>
      </c>
      <c r="H244" s="112">
        <f t="shared" si="310"/>
        <v>0</v>
      </c>
      <c r="I244" s="112">
        <f t="shared" si="311"/>
        <v>0</v>
      </c>
      <c r="J244" s="112">
        <f t="shared" si="312"/>
        <v>660</v>
      </c>
      <c r="K244" s="112">
        <f t="shared" si="313"/>
        <v>0</v>
      </c>
      <c r="L244" s="92" t="str">
        <f t="shared" si="260"/>
        <v>Huyện Cẩm Xuyên</v>
      </c>
      <c r="M244" s="94">
        <f t="shared" si="261"/>
        <v>0</v>
      </c>
      <c r="N244" s="92" t="s">
        <v>165</v>
      </c>
      <c r="O244" s="92" t="s">
        <v>243</v>
      </c>
    </row>
    <row r="245" spans="1:17" ht="25.5" hidden="1" customHeight="1">
      <c r="A245" s="109" t="s">
        <v>248</v>
      </c>
      <c r="B245" s="110" t="s">
        <v>249</v>
      </c>
      <c r="C245" s="111"/>
      <c r="D245" s="111"/>
      <c r="E245" s="111"/>
      <c r="F245" s="111"/>
      <c r="G245" s="117">
        <f>SUMIF('Bieu 01 (2020)'!$B$7:$B$19,"Huyện Cẩm Xuyên",'Bieu 01 (2020)'!$I$7:$I$19)-G240</f>
        <v>2850</v>
      </c>
      <c r="H245" s="112">
        <f t="shared" ref="H245:I245" si="314">+H246+H247</f>
        <v>0</v>
      </c>
      <c r="I245" s="112">
        <f t="shared" si="314"/>
        <v>0</v>
      </c>
      <c r="J245" s="112">
        <f>+J246+J247</f>
        <v>2320</v>
      </c>
      <c r="K245" s="112">
        <f t="shared" ref="K245" si="315">+K246+K247</f>
        <v>530</v>
      </c>
      <c r="L245" s="92" t="str">
        <f t="shared" si="260"/>
        <v>Huyện Cẩm Xuyên</v>
      </c>
      <c r="M245" s="94">
        <f t="shared" si="261"/>
        <v>0</v>
      </c>
      <c r="N245" s="92" t="s">
        <v>165</v>
      </c>
      <c r="O245" s="92" t="s">
        <v>250</v>
      </c>
      <c r="P245" s="92" t="s">
        <v>201</v>
      </c>
    </row>
    <row r="246" spans="1:17" ht="25.5" hidden="1" customHeight="1">
      <c r="A246" s="109" t="s">
        <v>8</v>
      </c>
      <c r="B246" s="110" t="s">
        <v>251</v>
      </c>
      <c r="C246" s="111"/>
      <c r="D246" s="111"/>
      <c r="E246" s="111">
        <v>1</v>
      </c>
      <c r="F246" s="111"/>
      <c r="G246" s="112">
        <v>2320</v>
      </c>
      <c r="H246" s="112">
        <f t="shared" ref="H246:H248" si="316">ROUND(C246*G246,0)</f>
        <v>0</v>
      </c>
      <c r="I246" s="112">
        <f t="shared" ref="I246:I248" si="317">G246-H246-J246-K246</f>
        <v>0</v>
      </c>
      <c r="J246" s="112">
        <f t="shared" ref="J246:J248" si="318">ROUND(E246*G246,0)</f>
        <v>2320</v>
      </c>
      <c r="K246" s="112">
        <f t="shared" ref="K246:K248" si="319">ROUND(F246*G246,0)</f>
        <v>0</v>
      </c>
      <c r="L246" s="92" t="str">
        <f t="shared" si="260"/>
        <v>Huyện Cẩm Xuyên</v>
      </c>
      <c r="M246" s="94">
        <f t="shared" si="261"/>
        <v>0</v>
      </c>
      <c r="N246" s="92" t="s">
        <v>165</v>
      </c>
      <c r="O246" s="92" t="s">
        <v>250</v>
      </c>
    </row>
    <row r="247" spans="1:17" ht="25.5" hidden="1" customHeight="1">
      <c r="A247" s="109" t="s">
        <v>8</v>
      </c>
      <c r="B247" s="110" t="s">
        <v>252</v>
      </c>
      <c r="C247" s="111"/>
      <c r="D247" s="111"/>
      <c r="E247" s="111"/>
      <c r="F247" s="111">
        <v>1</v>
      </c>
      <c r="G247" s="119">
        <f>G245-G246</f>
        <v>530</v>
      </c>
      <c r="H247" s="112">
        <f t="shared" si="316"/>
        <v>0</v>
      </c>
      <c r="I247" s="112">
        <f t="shared" si="317"/>
        <v>0</v>
      </c>
      <c r="J247" s="112">
        <f t="shared" si="318"/>
        <v>0</v>
      </c>
      <c r="K247" s="112">
        <f t="shared" si="319"/>
        <v>530</v>
      </c>
      <c r="L247" s="92" t="str">
        <f t="shared" si="260"/>
        <v>Huyện Cẩm Xuyên</v>
      </c>
      <c r="M247" s="94">
        <f t="shared" si="261"/>
        <v>0</v>
      </c>
      <c r="N247" s="92" t="s">
        <v>165</v>
      </c>
      <c r="O247" s="92" t="s">
        <v>250</v>
      </c>
    </row>
    <row r="248" spans="1:17" ht="25.5" hidden="1" customHeight="1">
      <c r="A248" s="109">
        <v>7</v>
      </c>
      <c r="B248" s="110" t="s">
        <v>209</v>
      </c>
      <c r="C248" s="111"/>
      <c r="D248" s="111"/>
      <c r="E248" s="111"/>
      <c r="F248" s="111">
        <v>1</v>
      </c>
      <c r="G248" s="117">
        <f>SUMIF('Bieu 01 (2020)'!$B$7:$B$19,"Huyện Cẩm Xuyên",'Bieu 01 (2020)'!$J$7:$J$19)</f>
        <v>400</v>
      </c>
      <c r="H248" s="112">
        <f t="shared" si="316"/>
        <v>0</v>
      </c>
      <c r="I248" s="112">
        <f t="shared" si="317"/>
        <v>0</v>
      </c>
      <c r="J248" s="112">
        <f t="shared" si="318"/>
        <v>0</v>
      </c>
      <c r="K248" s="112">
        <f t="shared" si="319"/>
        <v>400</v>
      </c>
      <c r="L248" s="92" t="str">
        <f t="shared" si="260"/>
        <v>Huyện Cẩm Xuyên</v>
      </c>
      <c r="M248" s="94">
        <f t="shared" si="261"/>
        <v>0</v>
      </c>
      <c r="N248" s="92" t="s">
        <v>210</v>
      </c>
      <c r="O248" s="92" t="s">
        <v>201</v>
      </c>
    </row>
    <row r="249" spans="1:17" s="88" customFormat="1" ht="25.5" hidden="1" customHeight="1">
      <c r="A249" s="113">
        <v>8</v>
      </c>
      <c r="B249" s="114" t="s">
        <v>211</v>
      </c>
      <c r="C249" s="115"/>
      <c r="D249" s="115"/>
      <c r="E249" s="115"/>
      <c r="F249" s="115"/>
      <c r="G249" s="116">
        <f>G250</f>
        <v>3500</v>
      </c>
      <c r="H249" s="116">
        <f t="shared" ref="H249:K249" si="320">H250</f>
        <v>0</v>
      </c>
      <c r="I249" s="116">
        <f t="shared" si="320"/>
        <v>750</v>
      </c>
      <c r="J249" s="116">
        <f t="shared" si="320"/>
        <v>2150</v>
      </c>
      <c r="K249" s="116">
        <f t="shared" si="320"/>
        <v>600</v>
      </c>
      <c r="L249" s="108" t="str">
        <f t="shared" si="260"/>
        <v>Huyện Cẩm Xuyên</v>
      </c>
      <c r="M249" s="94">
        <f t="shared" si="261"/>
        <v>0</v>
      </c>
      <c r="N249" s="108" t="s">
        <v>32</v>
      </c>
      <c r="O249" s="108" t="s">
        <v>201</v>
      </c>
      <c r="P249" s="92" t="s">
        <v>253</v>
      </c>
      <c r="Q249" s="108"/>
    </row>
    <row r="250" spans="1:17" ht="25.5" hidden="1" customHeight="1">
      <c r="A250" s="109" t="s">
        <v>71</v>
      </c>
      <c r="B250" s="110" t="s">
        <v>254</v>
      </c>
      <c r="C250" s="111"/>
      <c r="D250" s="111"/>
      <c r="E250" s="111"/>
      <c r="F250" s="111"/>
      <c r="G250" s="117">
        <f>SUMIF('Bieu 01 (2020)'!$B$7:$B$19,"Huyện Cẩm Xuyên",'Bieu 01 (2020)'!$K$7:$K$19)</f>
        <v>3500</v>
      </c>
      <c r="H250" s="112">
        <f t="shared" ref="H250:I250" si="321">+H251+H252</f>
        <v>0</v>
      </c>
      <c r="I250" s="112">
        <f t="shared" si="321"/>
        <v>750</v>
      </c>
      <c r="J250" s="112">
        <f>+J251+J252</f>
        <v>2150</v>
      </c>
      <c r="K250" s="112">
        <f t="shared" ref="K250" si="322">+K251+K252</f>
        <v>600</v>
      </c>
      <c r="L250" s="108" t="str">
        <f t="shared" si="260"/>
        <v>Huyện Cẩm Xuyên</v>
      </c>
      <c r="M250" s="94">
        <f t="shared" si="261"/>
        <v>0</v>
      </c>
      <c r="N250" s="92" t="s">
        <v>32</v>
      </c>
      <c r="P250" s="92" t="s">
        <v>253</v>
      </c>
    </row>
    <row r="251" spans="1:17" ht="25.5" hidden="1" customHeight="1">
      <c r="A251" s="109" t="s">
        <v>8</v>
      </c>
      <c r="B251" s="110" t="s">
        <v>255</v>
      </c>
      <c r="C251" s="111"/>
      <c r="D251" s="111"/>
      <c r="E251" s="120">
        <v>0.7</v>
      </c>
      <c r="F251" s="120">
        <v>0.3</v>
      </c>
      <c r="G251" s="112">
        <v>2000</v>
      </c>
      <c r="H251" s="112">
        <f t="shared" ref="H251:H252" si="323">ROUND(C251*G251,0)</f>
        <v>0</v>
      </c>
      <c r="I251" s="112">
        <f t="shared" ref="I251:I252" si="324">G251-H251-J251-K251</f>
        <v>0</v>
      </c>
      <c r="J251" s="112">
        <f t="shared" ref="J251:J252" si="325">ROUND(E251*G251,0)</f>
        <v>1400</v>
      </c>
      <c r="K251" s="112">
        <f t="shared" ref="K251:K252" si="326">ROUND(F251*G251,0)</f>
        <v>600</v>
      </c>
      <c r="L251" s="92" t="str">
        <f t="shared" si="260"/>
        <v>Huyện Cẩm Xuyên</v>
      </c>
      <c r="M251" s="94">
        <f t="shared" si="261"/>
        <v>0</v>
      </c>
      <c r="N251" s="92" t="s">
        <v>32</v>
      </c>
      <c r="P251" s="92" t="s">
        <v>253</v>
      </c>
      <c r="Q251" s="92" t="s">
        <v>256</v>
      </c>
    </row>
    <row r="252" spans="1:17" ht="25.5" hidden="1" customHeight="1">
      <c r="A252" s="109" t="s">
        <v>8</v>
      </c>
      <c r="B252" s="110" t="s">
        <v>257</v>
      </c>
      <c r="C252" s="111"/>
      <c r="D252" s="111">
        <v>0.5</v>
      </c>
      <c r="E252" s="111">
        <v>0.5</v>
      </c>
      <c r="F252" s="111"/>
      <c r="G252" s="119">
        <f>G250-G251</f>
        <v>1500</v>
      </c>
      <c r="H252" s="112">
        <f t="shared" si="323"/>
        <v>0</v>
      </c>
      <c r="I252" s="112">
        <f t="shared" si="324"/>
        <v>750</v>
      </c>
      <c r="J252" s="112">
        <f t="shared" si="325"/>
        <v>750</v>
      </c>
      <c r="K252" s="112">
        <f t="shared" si="326"/>
        <v>0</v>
      </c>
      <c r="L252" s="92" t="str">
        <f t="shared" si="260"/>
        <v>Huyện Cẩm Xuyên</v>
      </c>
      <c r="M252" s="94">
        <f t="shared" si="261"/>
        <v>0</v>
      </c>
      <c r="N252" s="92" t="s">
        <v>32</v>
      </c>
      <c r="P252" s="92" t="s">
        <v>253</v>
      </c>
      <c r="Q252" s="92" t="s">
        <v>258</v>
      </c>
    </row>
    <row r="253" spans="1:17" ht="25.5" hidden="1" customHeight="1">
      <c r="A253" s="109">
        <v>9</v>
      </c>
      <c r="B253" s="110" t="s">
        <v>212</v>
      </c>
      <c r="C253" s="111"/>
      <c r="D253" s="111"/>
      <c r="E253" s="111"/>
      <c r="F253" s="111"/>
      <c r="G253" s="112">
        <f>G254+G255</f>
        <v>3100</v>
      </c>
      <c r="H253" s="112">
        <f t="shared" ref="H253:K253" si="327">H254+H255</f>
        <v>0</v>
      </c>
      <c r="I253" s="112">
        <f t="shared" si="327"/>
        <v>1550</v>
      </c>
      <c r="J253" s="112">
        <f t="shared" si="327"/>
        <v>1550</v>
      </c>
      <c r="K253" s="112">
        <f t="shared" si="327"/>
        <v>0</v>
      </c>
      <c r="L253" s="92" t="str">
        <f t="shared" si="260"/>
        <v>Huyện Cẩm Xuyên</v>
      </c>
      <c r="M253" s="94">
        <f t="shared" si="261"/>
        <v>0</v>
      </c>
      <c r="N253" s="92" t="s">
        <v>213</v>
      </c>
      <c r="O253" s="92" t="s">
        <v>201</v>
      </c>
    </row>
    <row r="254" spans="1:17" ht="25.5" hidden="1" customHeight="1">
      <c r="A254" s="109" t="s">
        <v>8</v>
      </c>
      <c r="B254" s="110" t="s">
        <v>259</v>
      </c>
      <c r="C254" s="121">
        <v>0.7</v>
      </c>
      <c r="D254" s="121">
        <v>0.2</v>
      </c>
      <c r="E254" s="121">
        <v>0.1</v>
      </c>
      <c r="F254" s="111"/>
      <c r="G254" s="112"/>
      <c r="H254" s="112">
        <f t="shared" ref="H254:H255" si="328">ROUND(C254*G254,0)</f>
        <v>0</v>
      </c>
      <c r="I254" s="112">
        <f t="shared" ref="I254:I255" si="329">G254-H254-J254-K254</f>
        <v>0</v>
      </c>
      <c r="J254" s="112">
        <f t="shared" ref="J254:J255" si="330">ROUND(E254*G254,0)</f>
        <v>0</v>
      </c>
      <c r="K254" s="112">
        <f t="shared" ref="K254:K255" si="331">ROUND(F254*G254,0)</f>
        <v>0</v>
      </c>
      <c r="L254" s="92" t="str">
        <f t="shared" si="260"/>
        <v>Huyện Cẩm Xuyên</v>
      </c>
      <c r="M254" s="94">
        <f t="shared" si="261"/>
        <v>0</v>
      </c>
      <c r="N254" s="92" t="s">
        <v>213</v>
      </c>
    </row>
    <row r="255" spans="1:17" ht="25.5" hidden="1" customHeight="1">
      <c r="A255" s="109" t="s">
        <v>8</v>
      </c>
      <c r="B255" s="110" t="s">
        <v>260</v>
      </c>
      <c r="C255" s="111"/>
      <c r="D255" s="121">
        <v>0.5</v>
      </c>
      <c r="E255" s="121">
        <v>0.5</v>
      </c>
      <c r="F255" s="111"/>
      <c r="G255" s="117">
        <f>SUMIF('Bieu 01 (2020)'!$B$7:$B$19,"Huyện Cẩm Xuyên",'Bieu 01 (2020)'!$L$7:$L$19)-G254</f>
        <v>3100</v>
      </c>
      <c r="H255" s="112">
        <f t="shared" si="328"/>
        <v>0</v>
      </c>
      <c r="I255" s="112">
        <f t="shared" si="329"/>
        <v>1550</v>
      </c>
      <c r="J255" s="112">
        <f t="shared" si="330"/>
        <v>1550</v>
      </c>
      <c r="K255" s="112">
        <f t="shared" si="331"/>
        <v>0</v>
      </c>
      <c r="L255" s="92" t="str">
        <f t="shared" si="260"/>
        <v>Huyện Cẩm Xuyên</v>
      </c>
      <c r="M255" s="94">
        <f t="shared" si="261"/>
        <v>0</v>
      </c>
      <c r="N255" s="92" t="s">
        <v>213</v>
      </c>
    </row>
    <row r="256" spans="1:17" s="88" customFormat="1" ht="25.5" hidden="1" customHeight="1">
      <c r="A256" s="113">
        <v>10</v>
      </c>
      <c r="B256" s="114" t="s">
        <v>214</v>
      </c>
      <c r="C256" s="115"/>
      <c r="D256" s="115"/>
      <c r="E256" s="115"/>
      <c r="F256" s="115"/>
      <c r="G256" s="116">
        <f>+G257+G266+G276+G280+G284+G285</f>
        <v>155000</v>
      </c>
      <c r="H256" s="116">
        <f>+H257+H266+H276+H280+H284+H285</f>
        <v>0</v>
      </c>
      <c r="I256" s="116">
        <f>+I257+I266+I276+I280+I284+I285</f>
        <v>6020</v>
      </c>
      <c r="J256" s="116">
        <f>+J257+J266+J276+J280+J284+J285</f>
        <v>81480</v>
      </c>
      <c r="K256" s="116">
        <f>+K257+K266+K276+K280+K284+K285</f>
        <v>67500</v>
      </c>
      <c r="L256" s="108" t="str">
        <f t="shared" si="260"/>
        <v>Huyện Cẩm Xuyên</v>
      </c>
      <c r="M256" s="94">
        <f t="shared" si="261"/>
        <v>0</v>
      </c>
      <c r="N256" s="108" t="s">
        <v>215</v>
      </c>
      <c r="O256" s="108" t="s">
        <v>201</v>
      </c>
      <c r="P256" s="108"/>
      <c r="Q256" s="108"/>
    </row>
    <row r="257" spans="1:17" s="88" customFormat="1" ht="25.5" hidden="1" customHeight="1">
      <c r="A257" s="113" t="s">
        <v>261</v>
      </c>
      <c r="B257" s="114" t="s">
        <v>262</v>
      </c>
      <c r="C257" s="115"/>
      <c r="D257" s="115"/>
      <c r="E257" s="115"/>
      <c r="F257" s="115"/>
      <c r="G257" s="116">
        <v>20000</v>
      </c>
      <c r="H257" s="116">
        <f>H258+H261</f>
        <v>0</v>
      </c>
      <c r="I257" s="116">
        <f t="shared" ref="I257:K257" si="332">I258+I261</f>
        <v>4050</v>
      </c>
      <c r="J257" s="116">
        <f t="shared" si="332"/>
        <v>15950</v>
      </c>
      <c r="K257" s="116">
        <f t="shared" si="332"/>
        <v>0</v>
      </c>
      <c r="L257" s="108" t="str">
        <f t="shared" si="260"/>
        <v>Huyện Cẩm Xuyên</v>
      </c>
      <c r="M257" s="94">
        <f t="shared" si="261"/>
        <v>0</v>
      </c>
      <c r="N257" s="92" t="s">
        <v>215</v>
      </c>
      <c r="O257" s="108" t="s">
        <v>263</v>
      </c>
      <c r="P257" s="108" t="s">
        <v>201</v>
      </c>
      <c r="Q257" s="108"/>
    </row>
    <row r="258" spans="1:17" ht="25.5" hidden="1" customHeight="1">
      <c r="A258" s="109" t="s">
        <v>71</v>
      </c>
      <c r="B258" s="110" t="s">
        <v>264</v>
      </c>
      <c r="C258" s="111"/>
      <c r="D258" s="111"/>
      <c r="E258" s="111"/>
      <c r="F258" s="111"/>
      <c r="G258" s="112"/>
      <c r="H258" s="112">
        <f t="shared" ref="H258:I258" si="333">+H259+H260</f>
        <v>0</v>
      </c>
      <c r="I258" s="112">
        <f t="shared" si="333"/>
        <v>0</v>
      </c>
      <c r="J258" s="112">
        <f>+J259+J260</f>
        <v>0</v>
      </c>
      <c r="K258" s="112">
        <f t="shared" ref="K258" si="334">+K259+K260</f>
        <v>0</v>
      </c>
      <c r="L258" s="108" t="str">
        <f t="shared" si="260"/>
        <v>Huyện Cẩm Xuyên</v>
      </c>
      <c r="M258" s="94">
        <f t="shared" ref="M258:M294" si="335">SUM(H258:K258)-G258</f>
        <v>0</v>
      </c>
      <c r="N258" s="92" t="s">
        <v>215</v>
      </c>
      <c r="O258" s="92" t="s">
        <v>263</v>
      </c>
      <c r="P258" s="92" t="s">
        <v>265</v>
      </c>
    </row>
    <row r="259" spans="1:17" ht="25.5" hidden="1" customHeight="1">
      <c r="A259" s="109" t="s">
        <v>8</v>
      </c>
      <c r="B259" s="110" t="s">
        <v>266</v>
      </c>
      <c r="C259" s="111"/>
      <c r="D259" s="111">
        <v>1</v>
      </c>
      <c r="E259" s="111"/>
      <c r="F259" s="111"/>
      <c r="G259" s="119">
        <f>ROUND(G258*55%,0)</f>
        <v>0</v>
      </c>
      <c r="H259" s="112">
        <f t="shared" ref="H259:H260" si="336">ROUND(C259*G259,0)</f>
        <v>0</v>
      </c>
      <c r="I259" s="112">
        <f t="shared" ref="I259:I260" si="337">G259-H259-J259-K259</f>
        <v>0</v>
      </c>
      <c r="J259" s="112">
        <f t="shared" ref="J259:J260" si="338">ROUND(E259*G259,0)</f>
        <v>0</v>
      </c>
      <c r="K259" s="112">
        <f t="shared" ref="K259:K260" si="339">ROUND(F259*G259,0)</f>
        <v>0</v>
      </c>
      <c r="L259" s="92" t="str">
        <f t="shared" si="260"/>
        <v>Huyện Cẩm Xuyên</v>
      </c>
      <c r="M259" s="94">
        <f t="shared" si="335"/>
        <v>0</v>
      </c>
      <c r="N259" s="92" t="s">
        <v>215</v>
      </c>
      <c r="O259" s="92" t="s">
        <v>263</v>
      </c>
      <c r="P259" s="92" t="s">
        <v>265</v>
      </c>
      <c r="Q259" s="92" t="s">
        <v>267</v>
      </c>
    </row>
    <row r="260" spans="1:17" ht="25.5" hidden="1" customHeight="1">
      <c r="A260" s="109" t="s">
        <v>8</v>
      </c>
      <c r="B260" s="110" t="s">
        <v>268</v>
      </c>
      <c r="C260" s="111"/>
      <c r="D260" s="111">
        <v>1</v>
      </c>
      <c r="E260" s="111"/>
      <c r="F260" s="111"/>
      <c r="G260" s="119">
        <f>G258-G259</f>
        <v>0</v>
      </c>
      <c r="H260" s="112">
        <f t="shared" si="336"/>
        <v>0</v>
      </c>
      <c r="I260" s="112">
        <f t="shared" si="337"/>
        <v>0</v>
      </c>
      <c r="J260" s="112">
        <f t="shared" si="338"/>
        <v>0</v>
      </c>
      <c r="K260" s="112">
        <f t="shared" si="339"/>
        <v>0</v>
      </c>
      <c r="L260" s="92" t="str">
        <f t="shared" si="260"/>
        <v>Huyện Cẩm Xuyên</v>
      </c>
      <c r="M260" s="94">
        <f t="shared" si="335"/>
        <v>0</v>
      </c>
      <c r="N260" s="92" t="s">
        <v>215</v>
      </c>
      <c r="O260" s="92" t="s">
        <v>263</v>
      </c>
      <c r="P260" s="92" t="s">
        <v>265</v>
      </c>
      <c r="Q260" s="92" t="s">
        <v>269</v>
      </c>
    </row>
    <row r="261" spans="1:17" ht="25.5" hidden="1" customHeight="1">
      <c r="A261" s="109" t="s">
        <v>72</v>
      </c>
      <c r="B261" s="110" t="s">
        <v>270</v>
      </c>
      <c r="C261" s="111"/>
      <c r="D261" s="111"/>
      <c r="E261" s="111"/>
      <c r="F261" s="111"/>
      <c r="G261" s="119">
        <f>G257-G258</f>
        <v>20000</v>
      </c>
      <c r="H261" s="112">
        <f t="shared" ref="H261" si="340">+H262+H263</f>
        <v>0</v>
      </c>
      <c r="I261" s="112">
        <f>+I262+I263</f>
        <v>4050</v>
      </c>
      <c r="J261" s="112">
        <f>+J262+J263</f>
        <v>15950</v>
      </c>
      <c r="K261" s="112">
        <f t="shared" ref="K261" si="341">+K262+K263</f>
        <v>0</v>
      </c>
      <c r="L261" s="92" t="str">
        <f t="shared" si="260"/>
        <v>Huyện Cẩm Xuyên</v>
      </c>
      <c r="M261" s="94">
        <f t="shared" si="335"/>
        <v>0</v>
      </c>
      <c r="N261" s="92" t="s">
        <v>215</v>
      </c>
      <c r="O261" s="92" t="s">
        <v>263</v>
      </c>
      <c r="P261" s="92" t="s">
        <v>271</v>
      </c>
    </row>
    <row r="262" spans="1:17" ht="25.5" hidden="1" customHeight="1">
      <c r="A262" s="109" t="s">
        <v>8</v>
      </c>
      <c r="B262" s="110" t="s">
        <v>266</v>
      </c>
      <c r="C262" s="111"/>
      <c r="D262" s="111"/>
      <c r="E262" s="111">
        <v>1</v>
      </c>
      <c r="F262" s="111"/>
      <c r="G262" s="119">
        <f>ROUND(G261*55%,0)</f>
        <v>11000</v>
      </c>
      <c r="H262" s="112">
        <f t="shared" ref="H262" si="342">ROUND(C262*G262,0)</f>
        <v>0</v>
      </c>
      <c r="I262" s="112">
        <f>G262-H262-J262-K262</f>
        <v>0</v>
      </c>
      <c r="J262" s="112">
        <f>ROUND(E262*G262,0)</f>
        <v>11000</v>
      </c>
      <c r="K262" s="112">
        <f t="shared" ref="K262" si="343">ROUND(F262*G262,0)</f>
        <v>0</v>
      </c>
      <c r="L262" s="92" t="str">
        <f t="shared" si="260"/>
        <v>Huyện Cẩm Xuyên</v>
      </c>
      <c r="M262" s="94">
        <f t="shared" si="335"/>
        <v>0</v>
      </c>
      <c r="N262" s="92" t="s">
        <v>215</v>
      </c>
      <c r="O262" s="92" t="s">
        <v>263</v>
      </c>
      <c r="P262" s="92" t="s">
        <v>271</v>
      </c>
      <c r="Q262" s="92" t="s">
        <v>267</v>
      </c>
    </row>
    <row r="263" spans="1:17" ht="25.5" hidden="1" customHeight="1">
      <c r="A263" s="109" t="s">
        <v>8</v>
      </c>
      <c r="B263" s="110" t="s">
        <v>268</v>
      </c>
      <c r="C263" s="111"/>
      <c r="D263" s="111"/>
      <c r="E263" s="111"/>
      <c r="F263" s="111"/>
      <c r="G263" s="119">
        <f>G261-G262</f>
        <v>9000</v>
      </c>
      <c r="H263" s="112">
        <f>H264+H265</f>
        <v>0</v>
      </c>
      <c r="I263" s="112">
        <f t="shared" ref="I263:K263" si="344">I264+I265</f>
        <v>4050</v>
      </c>
      <c r="J263" s="112">
        <f t="shared" si="344"/>
        <v>4950</v>
      </c>
      <c r="K263" s="112">
        <f t="shared" si="344"/>
        <v>0</v>
      </c>
      <c r="L263" s="92" t="str">
        <f t="shared" si="260"/>
        <v>Huyện Cẩm Xuyên</v>
      </c>
      <c r="M263" s="94">
        <f t="shared" si="335"/>
        <v>0</v>
      </c>
      <c r="N263" s="92" t="s">
        <v>215</v>
      </c>
      <c r="O263" s="92" t="s">
        <v>263</v>
      </c>
      <c r="P263" s="92" t="s">
        <v>271</v>
      </c>
      <c r="Q263" s="92" t="s">
        <v>269</v>
      </c>
    </row>
    <row r="264" spans="1:17" ht="25.5" hidden="1" customHeight="1">
      <c r="A264" s="122">
        <v>1</v>
      </c>
      <c r="B264" s="110" t="s">
        <v>324</v>
      </c>
      <c r="C264" s="111"/>
      <c r="D264" s="111">
        <v>0.3</v>
      </c>
      <c r="E264" s="111">
        <v>0.7</v>
      </c>
      <c r="F264" s="111"/>
      <c r="G264" s="112"/>
      <c r="H264" s="112">
        <f t="shared" ref="H264:H265" si="345">ROUND(C264*G264,0)</f>
        <v>0</v>
      </c>
      <c r="I264" s="112">
        <f t="shared" ref="I264:I265" si="346">G264-H264-J264-K264</f>
        <v>0</v>
      </c>
      <c r="J264" s="112">
        <f t="shared" ref="J264:J265" si="347">ROUND(E264*G264,0)</f>
        <v>0</v>
      </c>
      <c r="K264" s="112">
        <f t="shared" ref="K264:K265" si="348">ROUND(F264*G264,0)</f>
        <v>0</v>
      </c>
      <c r="L264" s="92" t="str">
        <f t="shared" si="260"/>
        <v>Huyện Cẩm Xuyên</v>
      </c>
      <c r="M264" s="94">
        <f t="shared" si="335"/>
        <v>0</v>
      </c>
      <c r="N264" s="92" t="s">
        <v>215</v>
      </c>
      <c r="O264" s="92" t="s">
        <v>263</v>
      </c>
      <c r="P264" s="92" t="s">
        <v>271</v>
      </c>
    </row>
    <row r="265" spans="1:17" ht="25.5" hidden="1" customHeight="1">
      <c r="A265" s="122">
        <v>2</v>
      </c>
      <c r="B265" s="110" t="s">
        <v>325</v>
      </c>
      <c r="C265" s="111"/>
      <c r="D265" s="111">
        <v>0.45</v>
      </c>
      <c r="E265" s="111">
        <v>0.55000000000000004</v>
      </c>
      <c r="F265" s="111"/>
      <c r="G265" s="119">
        <f>G263-G264</f>
        <v>9000</v>
      </c>
      <c r="H265" s="112">
        <f t="shared" si="345"/>
        <v>0</v>
      </c>
      <c r="I265" s="112">
        <f t="shared" si="346"/>
        <v>4050</v>
      </c>
      <c r="J265" s="112">
        <f t="shared" si="347"/>
        <v>4950</v>
      </c>
      <c r="K265" s="112">
        <f t="shared" si="348"/>
        <v>0</v>
      </c>
      <c r="L265" s="92" t="str">
        <f t="shared" si="260"/>
        <v>Huyện Cẩm Xuyên</v>
      </c>
      <c r="M265" s="94">
        <f t="shared" si="335"/>
        <v>0</v>
      </c>
      <c r="N265" s="92" t="s">
        <v>215</v>
      </c>
      <c r="O265" s="92" t="s">
        <v>263</v>
      </c>
      <c r="P265" s="92" t="s">
        <v>271</v>
      </c>
    </row>
    <row r="266" spans="1:17" s="88" customFormat="1" ht="25.5" hidden="1" customHeight="1">
      <c r="A266" s="113" t="s">
        <v>273</v>
      </c>
      <c r="B266" s="114" t="s">
        <v>274</v>
      </c>
      <c r="C266" s="115"/>
      <c r="D266" s="115"/>
      <c r="E266" s="115"/>
      <c r="F266" s="115"/>
      <c r="G266" s="116"/>
      <c r="H266" s="116">
        <f>+H267+H270</f>
        <v>0</v>
      </c>
      <c r="I266" s="116">
        <f>+I267+I270</f>
        <v>0</v>
      </c>
      <c r="J266" s="116">
        <f>+J267+J270</f>
        <v>0</v>
      </c>
      <c r="K266" s="116">
        <f>+K267+K270</f>
        <v>0</v>
      </c>
      <c r="L266" s="92" t="str">
        <f t="shared" si="260"/>
        <v>Huyện Cẩm Xuyên</v>
      </c>
      <c r="M266" s="94">
        <f t="shared" si="335"/>
        <v>0</v>
      </c>
      <c r="N266" s="92" t="s">
        <v>215</v>
      </c>
      <c r="O266" s="108" t="s">
        <v>275</v>
      </c>
      <c r="P266" s="108" t="s">
        <v>201</v>
      </c>
      <c r="Q266" s="108"/>
    </row>
    <row r="267" spans="1:17" ht="25.5" hidden="1" customHeight="1">
      <c r="A267" s="109" t="s">
        <v>71</v>
      </c>
      <c r="B267" s="110" t="s">
        <v>276</v>
      </c>
      <c r="C267" s="111"/>
      <c r="D267" s="111"/>
      <c r="E267" s="111"/>
      <c r="F267" s="111"/>
      <c r="G267" s="119">
        <f>G266-G270</f>
        <v>0</v>
      </c>
      <c r="H267" s="112">
        <f>H268+H269</f>
        <v>0</v>
      </c>
      <c r="I267" s="112">
        <f t="shared" ref="I267:K267" si="349">I268+I269</f>
        <v>0</v>
      </c>
      <c r="J267" s="112">
        <f t="shared" si="349"/>
        <v>0</v>
      </c>
      <c r="K267" s="112">
        <f t="shared" si="349"/>
        <v>0</v>
      </c>
      <c r="L267" s="92" t="str">
        <f t="shared" si="260"/>
        <v>Huyện Cẩm Xuyên</v>
      </c>
      <c r="M267" s="94">
        <f t="shared" si="335"/>
        <v>0</v>
      </c>
      <c r="N267" s="92" t="s">
        <v>215</v>
      </c>
      <c r="O267" s="92" t="s">
        <v>275</v>
      </c>
      <c r="P267" s="92" t="s">
        <v>277</v>
      </c>
    </row>
    <row r="268" spans="1:17" ht="25.5" hidden="1" customHeight="1">
      <c r="A268" s="123" t="s">
        <v>8</v>
      </c>
      <c r="B268" s="124" t="s">
        <v>266</v>
      </c>
      <c r="C268" s="111"/>
      <c r="D268" s="121">
        <v>1</v>
      </c>
      <c r="E268" s="111"/>
      <c r="F268" s="111"/>
      <c r="G268" s="112">
        <f>ROUND(G267*55%,0)</f>
        <v>0</v>
      </c>
      <c r="H268" s="112">
        <f>ROUND(C268*G268,0)</f>
        <v>0</v>
      </c>
      <c r="I268" s="112">
        <f>G268-H268-J268-K268</f>
        <v>0</v>
      </c>
      <c r="J268" s="112">
        <f>ROUND(E268*G268,0)</f>
        <v>0</v>
      </c>
      <c r="K268" s="112">
        <f>ROUND(F268*G268,0)</f>
        <v>0</v>
      </c>
      <c r="L268" s="92" t="str">
        <f t="shared" si="260"/>
        <v>Huyện Cẩm Xuyên</v>
      </c>
      <c r="M268" s="94">
        <f t="shared" ref="M268:M269" si="350">SUM(H268:K268)-G268</f>
        <v>0</v>
      </c>
      <c r="N268" s="92" t="s">
        <v>215</v>
      </c>
      <c r="O268" s="92" t="s">
        <v>275</v>
      </c>
      <c r="P268" s="92" t="s">
        <v>277</v>
      </c>
    </row>
    <row r="269" spans="1:17" ht="25.5" hidden="1" customHeight="1">
      <c r="A269" s="123" t="s">
        <v>8</v>
      </c>
      <c r="B269" s="124" t="s">
        <v>268</v>
      </c>
      <c r="C269" s="111"/>
      <c r="D269" s="121">
        <v>0.5</v>
      </c>
      <c r="E269" s="121">
        <v>0.5</v>
      </c>
      <c r="F269" s="111"/>
      <c r="G269" s="112">
        <f>G267-G268</f>
        <v>0</v>
      </c>
      <c r="H269" s="112">
        <f t="shared" ref="H269" si="351">ROUND(C269*G269,0)</f>
        <v>0</v>
      </c>
      <c r="I269" s="112">
        <f t="shared" ref="I269:I270" si="352">G269-H269-J269-K269</f>
        <v>0</v>
      </c>
      <c r="J269" s="112">
        <f>ROUND(E269*G269,0)</f>
        <v>0</v>
      </c>
      <c r="K269" s="112">
        <f t="shared" ref="K269:K270" si="353">ROUND(F269*G269,0)</f>
        <v>0</v>
      </c>
      <c r="L269" s="92" t="str">
        <f t="shared" si="260"/>
        <v>Huyện Cẩm Xuyên</v>
      </c>
      <c r="M269" s="94">
        <f t="shared" si="350"/>
        <v>0</v>
      </c>
      <c r="N269" s="92" t="s">
        <v>215</v>
      </c>
      <c r="O269" s="92" t="s">
        <v>275</v>
      </c>
      <c r="P269" s="92" t="s">
        <v>277</v>
      </c>
    </row>
    <row r="270" spans="1:17" ht="25.5" hidden="1" customHeight="1">
      <c r="A270" s="109" t="s">
        <v>72</v>
      </c>
      <c r="B270" s="110" t="s">
        <v>326</v>
      </c>
      <c r="C270" s="111"/>
      <c r="D270" s="111"/>
      <c r="E270" s="111"/>
      <c r="F270" s="111"/>
      <c r="G270" s="112"/>
      <c r="H270" s="112">
        <f>H271+H274+H275</f>
        <v>0</v>
      </c>
      <c r="I270" s="112">
        <f t="shared" si="352"/>
        <v>0</v>
      </c>
      <c r="J270" s="112">
        <f t="shared" ref="J270" si="354">ROUND(E270*G270,0)</f>
        <v>0</v>
      </c>
      <c r="K270" s="112">
        <f t="shared" si="353"/>
        <v>0</v>
      </c>
      <c r="L270" s="92" t="str">
        <f>L267</f>
        <v>Huyện Cẩm Xuyên</v>
      </c>
      <c r="M270" s="94">
        <f t="shared" si="335"/>
        <v>0</v>
      </c>
      <c r="N270" s="92" t="s">
        <v>215</v>
      </c>
      <c r="O270" s="92" t="s">
        <v>275</v>
      </c>
      <c r="P270" s="92" t="s">
        <v>279</v>
      </c>
    </row>
    <row r="271" spans="1:17" ht="25.5" hidden="1" customHeight="1">
      <c r="A271" s="125" t="s">
        <v>8</v>
      </c>
      <c r="B271" s="126" t="s">
        <v>280</v>
      </c>
      <c r="C271" s="115"/>
      <c r="D271" s="115"/>
      <c r="E271" s="115"/>
      <c r="F271" s="115"/>
      <c r="G271" s="138">
        <f>G270-G274-G275</f>
        <v>0</v>
      </c>
      <c r="H271" s="116">
        <f>H272+H273</f>
        <v>0</v>
      </c>
      <c r="I271" s="116">
        <f t="shared" ref="I271:K271" si="355">I272+I273</f>
        <v>0</v>
      </c>
      <c r="J271" s="116">
        <f>J272+J273</f>
        <v>0</v>
      </c>
      <c r="K271" s="116">
        <f t="shared" si="355"/>
        <v>0</v>
      </c>
      <c r="L271" s="92" t="str">
        <f>L268</f>
        <v>Huyện Cẩm Xuyên</v>
      </c>
      <c r="M271" s="94">
        <f t="shared" ref="M271:M275" si="356">SUM(H271:K271)-G271</f>
        <v>0</v>
      </c>
      <c r="N271" s="92" t="s">
        <v>215</v>
      </c>
      <c r="O271" s="92" t="s">
        <v>275</v>
      </c>
      <c r="P271" s="92" t="s">
        <v>279</v>
      </c>
    </row>
    <row r="272" spans="1:17" ht="25.5" hidden="1" customHeight="1">
      <c r="A272" s="127" t="s">
        <v>281</v>
      </c>
      <c r="B272" s="128" t="s">
        <v>266</v>
      </c>
      <c r="C272" s="129"/>
      <c r="D272" s="130">
        <v>1</v>
      </c>
      <c r="E272" s="129"/>
      <c r="F272" s="129"/>
      <c r="G272" s="131">
        <f>ROUND(G271*55%,0)</f>
        <v>0</v>
      </c>
      <c r="H272" s="131">
        <f>ROUND(C272*G272,0)</f>
        <v>0</v>
      </c>
      <c r="I272" s="131">
        <f>G272-H272-J272-K272</f>
        <v>0</v>
      </c>
      <c r="J272" s="131">
        <f>ROUND(E272*G272,0)</f>
        <v>0</v>
      </c>
      <c r="K272" s="131">
        <f>ROUND(F272*G272,0)</f>
        <v>0</v>
      </c>
      <c r="L272" s="92" t="str">
        <f>L265</f>
        <v>Huyện Cẩm Xuyên</v>
      </c>
      <c r="M272" s="94">
        <f t="shared" si="356"/>
        <v>0</v>
      </c>
      <c r="N272" s="92" t="s">
        <v>215</v>
      </c>
      <c r="O272" s="92" t="s">
        <v>275</v>
      </c>
      <c r="P272" s="92" t="s">
        <v>279</v>
      </c>
    </row>
    <row r="273" spans="1:17" ht="25.5" hidden="1" customHeight="1">
      <c r="A273" s="127" t="s">
        <v>281</v>
      </c>
      <c r="B273" s="128" t="s">
        <v>268</v>
      </c>
      <c r="C273" s="129"/>
      <c r="D273" s="130"/>
      <c r="E273" s="130">
        <v>1</v>
      </c>
      <c r="F273" s="129"/>
      <c r="G273" s="131">
        <f>G271-G272</f>
        <v>0</v>
      </c>
      <c r="H273" s="131">
        <f t="shared" ref="H273:H275" si="357">ROUND(C273*G273,0)</f>
        <v>0</v>
      </c>
      <c r="I273" s="131">
        <f t="shared" ref="I273:I275" si="358">G273-H273-J273-K273</f>
        <v>0</v>
      </c>
      <c r="J273" s="131">
        <f>ROUND(E273*G273,0)</f>
        <v>0</v>
      </c>
      <c r="K273" s="131">
        <f t="shared" ref="K273:K275" si="359">ROUND(F273*G273,0)</f>
        <v>0</v>
      </c>
      <c r="L273" s="92" t="str">
        <f>L266</f>
        <v>Huyện Cẩm Xuyên</v>
      </c>
      <c r="M273" s="94">
        <f t="shared" si="356"/>
        <v>0</v>
      </c>
      <c r="N273" s="92" t="s">
        <v>215</v>
      </c>
      <c r="O273" s="92" t="s">
        <v>275</v>
      </c>
      <c r="P273" s="92" t="s">
        <v>279</v>
      </c>
    </row>
    <row r="274" spans="1:17" ht="25.5" hidden="1" customHeight="1">
      <c r="A274" s="125" t="s">
        <v>8</v>
      </c>
      <c r="B274" s="126" t="s">
        <v>282</v>
      </c>
      <c r="C274" s="115"/>
      <c r="D274" s="115"/>
      <c r="E274" s="115">
        <v>1</v>
      </c>
      <c r="F274" s="115"/>
      <c r="G274" s="116"/>
      <c r="H274" s="116">
        <f t="shared" si="357"/>
        <v>0</v>
      </c>
      <c r="I274" s="116">
        <f t="shared" si="358"/>
        <v>0</v>
      </c>
      <c r="J274" s="116">
        <f>ROUND(E274*G274,0)</f>
        <v>0</v>
      </c>
      <c r="K274" s="116">
        <f t="shared" si="359"/>
        <v>0</v>
      </c>
      <c r="L274" s="92" t="str">
        <f>L267</f>
        <v>Huyện Cẩm Xuyên</v>
      </c>
      <c r="M274" s="94">
        <f t="shared" si="356"/>
        <v>0</v>
      </c>
      <c r="N274" s="92" t="s">
        <v>215</v>
      </c>
      <c r="O274" s="92" t="s">
        <v>275</v>
      </c>
      <c r="P274" s="92" t="s">
        <v>279</v>
      </c>
    </row>
    <row r="275" spans="1:17" ht="25.5" hidden="1" customHeight="1">
      <c r="A275" s="125" t="s">
        <v>8</v>
      </c>
      <c r="B275" s="126" t="s">
        <v>283</v>
      </c>
      <c r="C275" s="115"/>
      <c r="D275" s="115"/>
      <c r="E275" s="115">
        <v>1</v>
      </c>
      <c r="F275" s="115"/>
      <c r="G275" s="116"/>
      <c r="H275" s="116">
        <f t="shared" si="357"/>
        <v>0</v>
      </c>
      <c r="I275" s="116">
        <f t="shared" si="358"/>
        <v>0</v>
      </c>
      <c r="J275" s="116">
        <f t="shared" ref="J275" si="360">ROUND(E275*G275,0)</f>
        <v>0</v>
      </c>
      <c r="K275" s="116">
        <f t="shared" si="359"/>
        <v>0</v>
      </c>
      <c r="L275" s="92" t="str">
        <f>L268</f>
        <v>Huyện Cẩm Xuyên</v>
      </c>
      <c r="M275" s="94">
        <f t="shared" si="356"/>
        <v>0</v>
      </c>
      <c r="N275" s="92" t="s">
        <v>215</v>
      </c>
      <c r="O275" s="92" t="s">
        <v>275</v>
      </c>
      <c r="P275" s="92" t="s">
        <v>279</v>
      </c>
    </row>
    <row r="276" spans="1:17" s="88" customFormat="1" ht="25.5" hidden="1" customHeight="1">
      <c r="A276" s="113" t="s">
        <v>284</v>
      </c>
      <c r="B276" s="114" t="s">
        <v>285</v>
      </c>
      <c r="C276" s="115"/>
      <c r="D276" s="115"/>
      <c r="E276" s="115"/>
      <c r="F276" s="115"/>
      <c r="G276" s="116">
        <f>+G277+G278+G279</f>
        <v>0</v>
      </c>
      <c r="H276" s="116">
        <f t="shared" ref="H276:K276" si="361">+H277+H278+H279</f>
        <v>0</v>
      </c>
      <c r="I276" s="116">
        <f t="shared" si="361"/>
        <v>0</v>
      </c>
      <c r="J276" s="116">
        <f t="shared" si="361"/>
        <v>0</v>
      </c>
      <c r="K276" s="116">
        <f t="shared" si="361"/>
        <v>0</v>
      </c>
      <c r="L276" s="108" t="str">
        <f>L270</f>
        <v>Huyện Cẩm Xuyên</v>
      </c>
      <c r="M276" s="94">
        <f t="shared" si="335"/>
        <v>0</v>
      </c>
      <c r="N276" s="92" t="s">
        <v>215</v>
      </c>
      <c r="O276" s="108" t="s">
        <v>286</v>
      </c>
      <c r="P276" s="108" t="s">
        <v>201</v>
      </c>
      <c r="Q276" s="108"/>
    </row>
    <row r="277" spans="1:17" ht="25.5" hidden="1" customHeight="1">
      <c r="A277" s="109" t="s">
        <v>8</v>
      </c>
      <c r="B277" s="110" t="s">
        <v>287</v>
      </c>
      <c r="C277" s="111"/>
      <c r="D277" s="111">
        <v>1</v>
      </c>
      <c r="E277" s="111"/>
      <c r="F277" s="111"/>
      <c r="G277" s="112"/>
      <c r="H277" s="112">
        <f t="shared" ref="H277:H279" si="362">ROUND(C277*G277,0)</f>
        <v>0</v>
      </c>
      <c r="I277" s="112">
        <f t="shared" ref="I277:I279" si="363">G277-H277-J277-K277</f>
        <v>0</v>
      </c>
      <c r="J277" s="112">
        <f t="shared" ref="J277:J279" si="364">ROUND(E277*G277,0)</f>
        <v>0</v>
      </c>
      <c r="K277" s="112">
        <f t="shared" ref="K277:K279" si="365">ROUND(F277*G277,0)</f>
        <v>0</v>
      </c>
      <c r="L277" s="92" t="str">
        <f t="shared" ref="L277:L291" si="366">L276</f>
        <v>Huyện Cẩm Xuyên</v>
      </c>
      <c r="M277" s="94">
        <f t="shared" si="335"/>
        <v>0</v>
      </c>
      <c r="N277" s="92" t="s">
        <v>215</v>
      </c>
      <c r="O277" s="92" t="s">
        <v>286</v>
      </c>
      <c r="P277" s="92" t="s">
        <v>288</v>
      </c>
    </row>
    <row r="278" spans="1:17" ht="25.5" hidden="1" customHeight="1">
      <c r="A278" s="109" t="s">
        <v>8</v>
      </c>
      <c r="B278" s="110" t="s">
        <v>289</v>
      </c>
      <c r="C278" s="111"/>
      <c r="D278" s="111"/>
      <c r="E278" s="111">
        <v>1</v>
      </c>
      <c r="F278" s="111"/>
      <c r="G278" s="112"/>
      <c r="H278" s="112">
        <f t="shared" si="362"/>
        <v>0</v>
      </c>
      <c r="I278" s="112">
        <f t="shared" si="363"/>
        <v>0</v>
      </c>
      <c r="J278" s="112">
        <f t="shared" si="364"/>
        <v>0</v>
      </c>
      <c r="K278" s="112">
        <f t="shared" si="365"/>
        <v>0</v>
      </c>
      <c r="L278" s="92" t="str">
        <f t="shared" si="366"/>
        <v>Huyện Cẩm Xuyên</v>
      </c>
      <c r="M278" s="94">
        <f t="shared" si="335"/>
        <v>0</v>
      </c>
      <c r="N278" s="92" t="s">
        <v>215</v>
      </c>
      <c r="O278" s="92" t="s">
        <v>286</v>
      </c>
      <c r="P278" s="92" t="s">
        <v>290</v>
      </c>
    </row>
    <row r="279" spans="1:17" ht="25.5" hidden="1" customHeight="1">
      <c r="A279" s="109" t="s">
        <v>8</v>
      </c>
      <c r="B279" s="110" t="s">
        <v>291</v>
      </c>
      <c r="C279" s="111"/>
      <c r="D279" s="111"/>
      <c r="E279" s="111">
        <v>0.2</v>
      </c>
      <c r="F279" s="111">
        <v>0.8</v>
      </c>
      <c r="G279" s="112"/>
      <c r="H279" s="112">
        <f t="shared" si="362"/>
        <v>0</v>
      </c>
      <c r="I279" s="112">
        <f t="shared" si="363"/>
        <v>0</v>
      </c>
      <c r="J279" s="112">
        <f t="shared" si="364"/>
        <v>0</v>
      </c>
      <c r="K279" s="112">
        <f t="shared" si="365"/>
        <v>0</v>
      </c>
      <c r="L279" s="92" t="str">
        <f t="shared" si="366"/>
        <v>Huyện Cẩm Xuyên</v>
      </c>
      <c r="M279" s="94">
        <f t="shared" si="335"/>
        <v>0</v>
      </c>
      <c r="N279" s="92" t="s">
        <v>215</v>
      </c>
      <c r="O279" s="92" t="s">
        <v>286</v>
      </c>
      <c r="P279" s="92" t="s">
        <v>292</v>
      </c>
    </row>
    <row r="280" spans="1:17" s="88" customFormat="1" ht="25.5" hidden="1" customHeight="1">
      <c r="A280" s="113" t="s">
        <v>293</v>
      </c>
      <c r="B280" s="114" t="s">
        <v>327</v>
      </c>
      <c r="C280" s="115"/>
      <c r="D280" s="115"/>
      <c r="E280" s="115"/>
      <c r="F280" s="115"/>
      <c r="G280" s="116">
        <f>+G281+G282+G283</f>
        <v>0</v>
      </c>
      <c r="H280" s="116">
        <f t="shared" ref="H280:K280" si="367">+H281+H282+H283</f>
        <v>0</v>
      </c>
      <c r="I280" s="116">
        <f t="shared" si="367"/>
        <v>0</v>
      </c>
      <c r="J280" s="116">
        <f t="shared" si="367"/>
        <v>0</v>
      </c>
      <c r="K280" s="116">
        <f t="shared" si="367"/>
        <v>0</v>
      </c>
      <c r="L280" s="108" t="str">
        <f t="shared" si="366"/>
        <v>Huyện Cẩm Xuyên</v>
      </c>
      <c r="M280" s="94">
        <f t="shared" si="335"/>
        <v>0</v>
      </c>
      <c r="N280" s="92" t="s">
        <v>215</v>
      </c>
      <c r="O280" s="108" t="s">
        <v>295</v>
      </c>
      <c r="P280" s="108" t="s">
        <v>201</v>
      </c>
      <c r="Q280" s="108"/>
    </row>
    <row r="281" spans="1:17" ht="25.5" hidden="1" customHeight="1">
      <c r="A281" s="109" t="s">
        <v>8</v>
      </c>
      <c r="B281" s="110" t="s">
        <v>328</v>
      </c>
      <c r="C281" s="111"/>
      <c r="D281" s="111">
        <v>0.6</v>
      </c>
      <c r="E281" s="111">
        <v>0.4</v>
      </c>
      <c r="F281" s="111"/>
      <c r="G281" s="112"/>
      <c r="H281" s="112">
        <f t="shared" ref="H281:H284" si="368">ROUND(C281*G281,0)</f>
        <v>0</v>
      </c>
      <c r="I281" s="112">
        <f t="shared" ref="I281:I284" si="369">G281-H281-J281-K281</f>
        <v>0</v>
      </c>
      <c r="J281" s="112">
        <f t="shared" ref="J281:J284" si="370">ROUND(E281*G281,0)</f>
        <v>0</v>
      </c>
      <c r="K281" s="112">
        <f t="shared" ref="K281:K284" si="371">ROUND(F281*G281,0)</f>
        <v>0</v>
      </c>
      <c r="L281" s="92" t="str">
        <f t="shared" si="366"/>
        <v>Huyện Cẩm Xuyên</v>
      </c>
      <c r="M281" s="94">
        <f t="shared" si="335"/>
        <v>0</v>
      </c>
      <c r="N281" s="92" t="s">
        <v>215</v>
      </c>
      <c r="O281" s="92" t="s">
        <v>295</v>
      </c>
      <c r="P281" s="92" t="s">
        <v>311</v>
      </c>
    </row>
    <row r="282" spans="1:17" ht="25.5" hidden="1" customHeight="1">
      <c r="A282" s="109" t="s">
        <v>8</v>
      </c>
      <c r="B282" s="110" t="s">
        <v>329</v>
      </c>
      <c r="C282" s="111"/>
      <c r="D282" s="111"/>
      <c r="E282" s="111">
        <v>1</v>
      </c>
      <c r="F282" s="111"/>
      <c r="G282" s="112"/>
      <c r="H282" s="112">
        <f t="shared" si="368"/>
        <v>0</v>
      </c>
      <c r="I282" s="112">
        <f t="shared" si="369"/>
        <v>0</v>
      </c>
      <c r="J282" s="112">
        <f t="shared" si="370"/>
        <v>0</v>
      </c>
      <c r="K282" s="112">
        <f t="shared" si="371"/>
        <v>0</v>
      </c>
      <c r="L282" s="92" t="str">
        <f t="shared" si="366"/>
        <v>Huyện Cẩm Xuyên</v>
      </c>
      <c r="M282" s="94">
        <f t="shared" si="335"/>
        <v>0</v>
      </c>
      <c r="N282" s="92" t="s">
        <v>215</v>
      </c>
      <c r="O282" s="92" t="s">
        <v>295</v>
      </c>
      <c r="P282" s="92" t="s">
        <v>330</v>
      </c>
    </row>
    <row r="283" spans="1:17" ht="25.5" hidden="1" customHeight="1">
      <c r="A283" s="109" t="s">
        <v>8</v>
      </c>
      <c r="B283" s="110" t="s">
        <v>331</v>
      </c>
      <c r="C283" s="111"/>
      <c r="D283" s="111">
        <v>1</v>
      </c>
      <c r="E283" s="111"/>
      <c r="F283" s="111"/>
      <c r="G283" s="112"/>
      <c r="H283" s="112">
        <f t="shared" si="368"/>
        <v>0</v>
      </c>
      <c r="I283" s="112">
        <f t="shared" si="369"/>
        <v>0</v>
      </c>
      <c r="J283" s="112">
        <f t="shared" si="370"/>
        <v>0</v>
      </c>
      <c r="K283" s="112">
        <f t="shared" si="371"/>
        <v>0</v>
      </c>
      <c r="L283" s="92" t="str">
        <f t="shared" si="366"/>
        <v>Huyện Cẩm Xuyên</v>
      </c>
      <c r="M283" s="94">
        <f t="shared" si="335"/>
        <v>0</v>
      </c>
      <c r="N283" s="92" t="s">
        <v>215</v>
      </c>
      <c r="O283" s="92" t="s">
        <v>295</v>
      </c>
      <c r="P283" s="92" t="s">
        <v>332</v>
      </c>
    </row>
    <row r="284" spans="1:17" s="88" customFormat="1" ht="25.5" hidden="1" customHeight="1">
      <c r="A284" s="113" t="s">
        <v>296</v>
      </c>
      <c r="B284" s="114" t="s">
        <v>297</v>
      </c>
      <c r="C284" s="115"/>
      <c r="D284" s="115">
        <v>1</v>
      </c>
      <c r="E284" s="115"/>
      <c r="F284" s="115"/>
      <c r="G284" s="116"/>
      <c r="H284" s="116">
        <f t="shared" si="368"/>
        <v>0</v>
      </c>
      <c r="I284" s="116">
        <f t="shared" si="369"/>
        <v>0</v>
      </c>
      <c r="J284" s="116">
        <f t="shared" si="370"/>
        <v>0</v>
      </c>
      <c r="K284" s="116">
        <f t="shared" si="371"/>
        <v>0</v>
      </c>
      <c r="L284" s="108" t="str">
        <f t="shared" si="366"/>
        <v>Huyện Cẩm Xuyên</v>
      </c>
      <c r="M284" s="88">
        <f t="shared" si="335"/>
        <v>0</v>
      </c>
      <c r="N284" s="108" t="s">
        <v>215</v>
      </c>
      <c r="O284" s="108" t="s">
        <v>298</v>
      </c>
      <c r="P284" s="108" t="s">
        <v>201</v>
      </c>
      <c r="Q284" s="108"/>
    </row>
    <row r="285" spans="1:17" s="88" customFormat="1" ht="25.5" hidden="1" customHeight="1">
      <c r="A285" s="113" t="s">
        <v>299</v>
      </c>
      <c r="B285" s="114" t="s">
        <v>124</v>
      </c>
      <c r="C285" s="115"/>
      <c r="D285" s="115"/>
      <c r="E285" s="115"/>
      <c r="F285" s="115"/>
      <c r="G285" s="117">
        <f>SUMIF('Bieu 01 (2020)'!$B$7:$B$19,"Huyện Cẩm Xuyên",'Bieu 01 (2020)'!$M$7:$M$19)-G257-G266-G276-G280-G284</f>
        <v>135000</v>
      </c>
      <c r="H285" s="116">
        <f>H286</f>
        <v>0</v>
      </c>
      <c r="I285" s="116">
        <f t="shared" ref="I285:K285" si="372">I286</f>
        <v>1970</v>
      </c>
      <c r="J285" s="116">
        <f t="shared" si="372"/>
        <v>65530</v>
      </c>
      <c r="K285" s="116">
        <f t="shared" si="372"/>
        <v>67500</v>
      </c>
      <c r="L285" s="108" t="str">
        <f t="shared" si="366"/>
        <v>Huyện Cẩm Xuyên</v>
      </c>
      <c r="M285" s="94">
        <f t="shared" si="335"/>
        <v>0</v>
      </c>
      <c r="N285" s="92" t="s">
        <v>215</v>
      </c>
      <c r="O285" s="108" t="s">
        <v>124</v>
      </c>
      <c r="P285" s="108" t="s">
        <v>201</v>
      </c>
      <c r="Q285" s="108"/>
    </row>
    <row r="286" spans="1:17" ht="25.5" hidden="1" customHeight="1">
      <c r="A286" s="109" t="s">
        <v>71</v>
      </c>
      <c r="B286" s="110" t="s">
        <v>300</v>
      </c>
      <c r="C286" s="111"/>
      <c r="D286" s="111"/>
      <c r="E286" s="111"/>
      <c r="F286" s="111"/>
      <c r="G286" s="119">
        <f>G285</f>
        <v>135000</v>
      </c>
      <c r="H286" s="112">
        <f t="shared" ref="H286:K286" si="373">+H287+H288</f>
        <v>0</v>
      </c>
      <c r="I286" s="112">
        <f t="shared" si="373"/>
        <v>1970</v>
      </c>
      <c r="J286" s="112">
        <f t="shared" si="373"/>
        <v>65530</v>
      </c>
      <c r="K286" s="112">
        <f t="shared" si="373"/>
        <v>67500</v>
      </c>
      <c r="L286" s="108" t="str">
        <f t="shared" si="366"/>
        <v>Huyện Cẩm Xuyên</v>
      </c>
      <c r="M286" s="94">
        <f t="shared" si="335"/>
        <v>0</v>
      </c>
      <c r="N286" s="92" t="s">
        <v>215</v>
      </c>
      <c r="O286" s="92" t="s">
        <v>124</v>
      </c>
      <c r="P286" s="108" t="s">
        <v>301</v>
      </c>
    </row>
    <row r="287" spans="1:17" ht="25.5" hidden="1" customHeight="1">
      <c r="A287" s="109" t="s">
        <v>8</v>
      </c>
      <c r="B287" s="110" t="s">
        <v>302</v>
      </c>
      <c r="C287" s="111"/>
      <c r="D287" s="111"/>
      <c r="E287" s="120">
        <v>0.5</v>
      </c>
      <c r="F287" s="120">
        <v>0.5</v>
      </c>
      <c r="G287" s="119">
        <f>G286-G288</f>
        <v>115300</v>
      </c>
      <c r="H287" s="112">
        <f t="shared" ref="H287:H289" si="374">ROUND(C287*G287,0)</f>
        <v>0</v>
      </c>
      <c r="I287" s="112">
        <f t="shared" ref="I287:I289" si="375">G287-H287-J287-K287</f>
        <v>0</v>
      </c>
      <c r="J287" s="112">
        <f t="shared" ref="J287:J289" si="376">ROUND(E287*G287,0)</f>
        <v>57650</v>
      </c>
      <c r="K287" s="112">
        <f t="shared" ref="K287:K289" si="377">ROUND(F287*G287,0)</f>
        <v>57650</v>
      </c>
      <c r="L287" s="92" t="str">
        <f t="shared" si="366"/>
        <v>Huyện Cẩm Xuyên</v>
      </c>
      <c r="M287" s="94">
        <f t="shared" si="335"/>
        <v>0</v>
      </c>
      <c r="N287" s="92" t="s">
        <v>215</v>
      </c>
      <c r="O287" s="92" t="s">
        <v>124</v>
      </c>
      <c r="P287" s="92" t="s">
        <v>301</v>
      </c>
    </row>
    <row r="288" spans="1:17" ht="25.5" hidden="1" customHeight="1">
      <c r="A288" s="109" t="s">
        <v>8</v>
      </c>
      <c r="B288" s="110" t="s">
        <v>303</v>
      </c>
      <c r="C288" s="111"/>
      <c r="D288" s="111">
        <v>0.1</v>
      </c>
      <c r="E288" s="111">
        <v>0.4</v>
      </c>
      <c r="F288" s="111">
        <v>0.5</v>
      </c>
      <c r="G288" s="112">
        <v>19700</v>
      </c>
      <c r="H288" s="112">
        <f t="shared" si="374"/>
        <v>0</v>
      </c>
      <c r="I288" s="112">
        <f t="shared" si="375"/>
        <v>1970</v>
      </c>
      <c r="J288" s="112">
        <f t="shared" si="376"/>
        <v>7880</v>
      </c>
      <c r="K288" s="112">
        <f t="shared" si="377"/>
        <v>9850</v>
      </c>
      <c r="L288" s="92" t="str">
        <f t="shared" si="366"/>
        <v>Huyện Cẩm Xuyên</v>
      </c>
      <c r="M288" s="94">
        <f t="shared" si="335"/>
        <v>0</v>
      </c>
      <c r="N288" s="92" t="s">
        <v>215</v>
      </c>
      <c r="O288" s="92" t="s">
        <v>124</v>
      </c>
      <c r="P288" s="92" t="s">
        <v>301</v>
      </c>
    </row>
    <row r="289" spans="1:17" ht="25.5" hidden="1" customHeight="1">
      <c r="A289" s="109">
        <v>11</v>
      </c>
      <c r="B289" s="110" t="s">
        <v>34</v>
      </c>
      <c r="C289" s="111"/>
      <c r="D289" s="111"/>
      <c r="E289" s="111"/>
      <c r="F289" s="111">
        <v>1</v>
      </c>
      <c r="G289" s="117">
        <f>SUMIF('Bieu 01 (2020)'!$B$7:$B$19,"Huyện Cẩm Xuyên",'Bieu 01 (2020)'!$N$7:$N$19)</f>
        <v>5590</v>
      </c>
      <c r="H289" s="112">
        <f t="shared" si="374"/>
        <v>0</v>
      </c>
      <c r="I289" s="112">
        <f t="shared" si="375"/>
        <v>0</v>
      </c>
      <c r="J289" s="112">
        <f t="shared" si="376"/>
        <v>0</v>
      </c>
      <c r="K289" s="112">
        <f t="shared" si="377"/>
        <v>5590</v>
      </c>
      <c r="L289" s="92" t="str">
        <f t="shared" si="366"/>
        <v>Huyện Cẩm Xuyên</v>
      </c>
      <c r="M289" s="94">
        <f t="shared" si="335"/>
        <v>0</v>
      </c>
      <c r="N289" s="108" t="s">
        <v>34</v>
      </c>
      <c r="O289" s="92" t="s">
        <v>201</v>
      </c>
    </row>
    <row r="290" spans="1:17" ht="25.5" hidden="1" customHeight="1">
      <c r="A290" s="109">
        <v>12</v>
      </c>
      <c r="B290" s="110" t="s">
        <v>168</v>
      </c>
      <c r="C290" s="111"/>
      <c r="D290" s="111"/>
      <c r="E290" s="111"/>
      <c r="F290" s="111"/>
      <c r="G290" s="117">
        <f>SUMIF('Bieu 01 (2020)'!$B$7:$B$19,"Huyện Cẩm Xuyên",'Bieu 01 (2020)'!$O$7:$O$19)</f>
        <v>6500</v>
      </c>
      <c r="H290" s="112">
        <f t="shared" ref="H290" si="378">SUM(H291:H294)</f>
        <v>3000</v>
      </c>
      <c r="I290" s="112">
        <f t="shared" ref="I290:K290" si="379">SUM(I291:I294)</f>
        <v>1300</v>
      </c>
      <c r="J290" s="112">
        <f t="shared" si="379"/>
        <v>2200</v>
      </c>
      <c r="K290" s="112">
        <f t="shared" si="379"/>
        <v>0</v>
      </c>
      <c r="L290" s="92" t="str">
        <f t="shared" si="366"/>
        <v>Huyện Cẩm Xuyên</v>
      </c>
      <c r="M290" s="94">
        <f t="shared" si="335"/>
        <v>0</v>
      </c>
      <c r="N290" s="108" t="s">
        <v>216</v>
      </c>
      <c r="O290" s="92" t="s">
        <v>201</v>
      </c>
    </row>
    <row r="291" spans="1:17" ht="25.5" hidden="1" customHeight="1">
      <c r="A291" s="109" t="s">
        <v>8</v>
      </c>
      <c r="B291" s="110" t="s">
        <v>304</v>
      </c>
      <c r="C291" s="111">
        <v>1</v>
      </c>
      <c r="D291" s="111"/>
      <c r="E291" s="111"/>
      <c r="F291" s="111"/>
      <c r="G291" s="112">
        <v>3000</v>
      </c>
      <c r="H291" s="112">
        <f t="shared" ref="H291:H294" si="380">ROUND(C291*G291,0)</f>
        <v>3000</v>
      </c>
      <c r="I291" s="112">
        <f t="shared" ref="I291:I294" si="381">G291-H291-J291-K291</f>
        <v>0</v>
      </c>
      <c r="J291" s="112">
        <f t="shared" ref="J291:J294" si="382">ROUND(E291*G291,0)</f>
        <v>0</v>
      </c>
      <c r="K291" s="112">
        <f t="shared" ref="K291:K294" si="383">ROUND(F291*G291,0)</f>
        <v>0</v>
      </c>
      <c r="L291" s="92" t="str">
        <f t="shared" si="366"/>
        <v>Huyện Cẩm Xuyên</v>
      </c>
      <c r="M291" s="94">
        <f t="shared" si="335"/>
        <v>0</v>
      </c>
      <c r="N291" s="92" t="s">
        <v>216</v>
      </c>
      <c r="O291" s="92" t="s">
        <v>305</v>
      </c>
    </row>
    <row r="292" spans="1:17" ht="25.5" hidden="1" customHeight="1">
      <c r="A292" s="109" t="s">
        <v>8</v>
      </c>
      <c r="B292" s="110" t="s">
        <v>306</v>
      </c>
      <c r="C292" s="111"/>
      <c r="D292" s="111">
        <v>1</v>
      </c>
      <c r="E292" s="111"/>
      <c r="F292" s="111"/>
      <c r="G292" s="112">
        <v>1300</v>
      </c>
      <c r="H292" s="112">
        <f>ROUND(C292*G292,0)</f>
        <v>0</v>
      </c>
      <c r="I292" s="112">
        <f>G292-H292-J292-K292</f>
        <v>1300</v>
      </c>
      <c r="J292" s="112">
        <f>ROUND(E292*G292,0)</f>
        <v>0</v>
      </c>
      <c r="K292" s="112">
        <f>ROUND(F292*G292,0)</f>
        <v>0</v>
      </c>
      <c r="L292" s="92" t="str">
        <f>L291</f>
        <v>Huyện Cẩm Xuyên</v>
      </c>
      <c r="M292" s="94">
        <f t="shared" ref="M292:M293" si="384">SUM(H292:K292)-G292</f>
        <v>0</v>
      </c>
      <c r="N292" s="92" t="s">
        <v>216</v>
      </c>
      <c r="O292" s="92" t="s">
        <v>307</v>
      </c>
    </row>
    <row r="293" spans="1:17" ht="25.5" hidden="1" customHeight="1">
      <c r="A293" s="109" t="s">
        <v>8</v>
      </c>
      <c r="B293" s="110" t="s">
        <v>308</v>
      </c>
      <c r="C293" s="111"/>
      <c r="D293" s="111"/>
      <c r="E293" s="111"/>
      <c r="F293" s="111">
        <v>1</v>
      </c>
      <c r="G293" s="112"/>
      <c r="H293" s="112">
        <f>ROUND(C293*G293,0)</f>
        <v>0</v>
      </c>
      <c r="I293" s="112">
        <f>G293-H293-J293-K293</f>
        <v>0</v>
      </c>
      <c r="J293" s="112">
        <f>ROUND(E293*G293,0)</f>
        <v>0</v>
      </c>
      <c r="K293" s="112">
        <f>ROUND(F293*G293,0)</f>
        <v>0</v>
      </c>
      <c r="L293" s="92" t="str">
        <f>L292</f>
        <v>Huyện Cẩm Xuyên</v>
      </c>
      <c r="M293" s="94">
        <f t="shared" si="384"/>
        <v>0</v>
      </c>
      <c r="N293" s="92" t="s">
        <v>216</v>
      </c>
      <c r="O293" s="92" t="s">
        <v>309</v>
      </c>
    </row>
    <row r="294" spans="1:17" ht="25.5" hidden="1" customHeight="1">
      <c r="A294" s="132" t="s">
        <v>8</v>
      </c>
      <c r="B294" s="133" t="s">
        <v>310</v>
      </c>
      <c r="C294" s="134"/>
      <c r="D294" s="134"/>
      <c r="E294" s="134">
        <v>1</v>
      </c>
      <c r="F294" s="134"/>
      <c r="G294" s="135">
        <f>G290-G291-G292-G293</f>
        <v>2200</v>
      </c>
      <c r="H294" s="136">
        <f t="shared" si="380"/>
        <v>0</v>
      </c>
      <c r="I294" s="136">
        <f t="shared" si="381"/>
        <v>0</v>
      </c>
      <c r="J294" s="136">
        <f t="shared" si="382"/>
        <v>2200</v>
      </c>
      <c r="K294" s="136">
        <f t="shared" si="383"/>
        <v>0</v>
      </c>
      <c r="L294" s="92" t="str">
        <f>L291</f>
        <v>Huyện Cẩm Xuyên</v>
      </c>
      <c r="M294" s="94">
        <f t="shared" si="335"/>
        <v>0</v>
      </c>
      <c r="N294" s="92" t="s">
        <v>216</v>
      </c>
      <c r="O294" s="92" t="s">
        <v>224</v>
      </c>
    </row>
    <row r="295" spans="1:17" s="88" customFormat="1" ht="25.5" hidden="1" customHeight="1">
      <c r="A295" s="104"/>
      <c r="B295" s="105" t="s">
        <v>173</v>
      </c>
      <c r="C295" s="106"/>
      <c r="D295" s="106"/>
      <c r="E295" s="106"/>
      <c r="F295" s="106"/>
      <c r="G295" s="107">
        <f>G296+G305+G314+G332+G333+G336+G345+G346+G350+G353+G383+G384</f>
        <v>817000</v>
      </c>
      <c r="H295" s="107">
        <f>H296+H305+H314+H332+H333+H336+H345+H346+H350+H353+H383+H384</f>
        <v>4500</v>
      </c>
      <c r="I295" s="107">
        <f>I296+I305+I314+I332+I333+I336+I345+I346+I350+I353+I383+I384</f>
        <v>241814</v>
      </c>
      <c r="J295" s="107">
        <f>J296+J305+J314+J332+J333+J336+J345+J346+J350+J353+J383+J384</f>
        <v>517691</v>
      </c>
      <c r="K295" s="107">
        <f>K296+K305+K314+K332+K333+K336+K345+K346+K350+K353+K383+K384</f>
        <v>52995</v>
      </c>
      <c r="L295" s="108" t="str">
        <f>B295</f>
        <v>TP Hà Tĩnh</v>
      </c>
      <c r="M295" s="94">
        <f>SUM(H295:K295)-G295</f>
        <v>0</v>
      </c>
      <c r="N295" s="108" t="s">
        <v>201</v>
      </c>
      <c r="O295" s="108"/>
      <c r="P295" s="108"/>
      <c r="Q295" s="108"/>
    </row>
    <row r="296" spans="1:17" s="88" customFormat="1" ht="25.5" hidden="1" customHeight="1">
      <c r="A296" s="113">
        <v>1</v>
      </c>
      <c r="B296" s="114" t="s">
        <v>202</v>
      </c>
      <c r="C296" s="115"/>
      <c r="D296" s="115"/>
      <c r="E296" s="115"/>
      <c r="F296" s="115"/>
      <c r="G296" s="116">
        <f>G297+G298+G301+G304</f>
        <v>6900</v>
      </c>
      <c r="H296" s="116">
        <f t="shared" ref="H296:K296" si="385">H297+H298+H301+H304</f>
        <v>0</v>
      </c>
      <c r="I296" s="116">
        <f t="shared" si="385"/>
        <v>4140</v>
      </c>
      <c r="J296" s="116">
        <f t="shared" si="385"/>
        <v>2760</v>
      </c>
      <c r="K296" s="116">
        <f t="shared" si="385"/>
        <v>0</v>
      </c>
      <c r="L296" s="108" t="str">
        <f>L295</f>
        <v>TP Hà Tĩnh</v>
      </c>
      <c r="M296" s="94">
        <f>SUM(H296:K296)-G296</f>
        <v>0</v>
      </c>
      <c r="N296" s="108" t="s">
        <v>203</v>
      </c>
      <c r="O296" s="108" t="s">
        <v>201</v>
      </c>
      <c r="P296" s="108"/>
      <c r="Q296" s="108"/>
    </row>
    <row r="297" spans="1:17" ht="25.5" hidden="1" customHeight="1">
      <c r="A297" s="109" t="s">
        <v>88</v>
      </c>
      <c r="B297" s="110" t="s">
        <v>217</v>
      </c>
      <c r="C297" s="111"/>
      <c r="D297" s="111">
        <v>0.6</v>
      </c>
      <c r="E297" s="111">
        <v>0.4</v>
      </c>
      <c r="F297" s="111"/>
      <c r="G297" s="117">
        <f>SUMIF('Bieu 01 (2020)'!$B$7:$B$19,"TP Hà Tĩnh",'Bieu 01 (2020)'!$D$7:$D$19)-G298-G301-G304</f>
        <v>6900</v>
      </c>
      <c r="H297" s="112">
        <f>ROUND(C297*G297,0)</f>
        <v>0</v>
      </c>
      <c r="I297" s="112">
        <f>G297-H297-J297-K297</f>
        <v>4140</v>
      </c>
      <c r="J297" s="112">
        <f>ROUND(E297*G297,0)</f>
        <v>2760</v>
      </c>
      <c r="K297" s="112">
        <f>ROUND(F297*G297,0)</f>
        <v>0</v>
      </c>
      <c r="L297" s="92" t="str">
        <f t="shared" ref="L297:L360" si="386">L296</f>
        <v>TP Hà Tĩnh</v>
      </c>
      <c r="M297" s="94">
        <f t="shared" ref="M297:M360" si="387">SUM(H297:K297)-G297</f>
        <v>0</v>
      </c>
      <c r="N297" s="92" t="s">
        <v>203</v>
      </c>
      <c r="O297" s="92" t="s">
        <v>217</v>
      </c>
    </row>
    <row r="298" spans="1:17" ht="25.5" hidden="1" customHeight="1">
      <c r="A298" s="109" t="s">
        <v>93</v>
      </c>
      <c r="B298" s="110" t="s">
        <v>22</v>
      </c>
      <c r="C298" s="111"/>
      <c r="D298" s="111"/>
      <c r="E298" s="111"/>
      <c r="F298" s="111"/>
      <c r="G298" s="112"/>
      <c r="H298" s="112">
        <f t="shared" ref="H298:H304" si="388">ROUND(C298*G298,0)</f>
        <v>0</v>
      </c>
      <c r="I298" s="112">
        <f t="shared" ref="I298:I304" si="389">G298-H298-J298-K298</f>
        <v>0</v>
      </c>
      <c r="J298" s="112">
        <f t="shared" ref="J298:J304" si="390">ROUND(E298*G298,0)</f>
        <v>0</v>
      </c>
      <c r="K298" s="112">
        <f t="shared" ref="K298:K304" si="391">ROUND(F298*G298,0)</f>
        <v>0</v>
      </c>
      <c r="L298" s="92" t="str">
        <f t="shared" si="386"/>
        <v>TP Hà Tĩnh</v>
      </c>
      <c r="M298" s="94">
        <f t="shared" si="387"/>
        <v>0</v>
      </c>
      <c r="N298" s="92" t="s">
        <v>203</v>
      </c>
      <c r="O298" s="92" t="s">
        <v>218</v>
      </c>
    </row>
    <row r="299" spans="1:17" ht="25.5" hidden="1" customHeight="1">
      <c r="A299" s="118" t="s">
        <v>8</v>
      </c>
      <c r="B299" s="56" t="s">
        <v>219</v>
      </c>
      <c r="C299" s="111"/>
      <c r="D299" s="111"/>
      <c r="E299" s="111">
        <v>1</v>
      </c>
      <c r="F299" s="111"/>
      <c r="G299" s="112"/>
      <c r="H299" s="112">
        <f t="shared" si="388"/>
        <v>0</v>
      </c>
      <c r="I299" s="112">
        <f t="shared" si="389"/>
        <v>0</v>
      </c>
      <c r="J299" s="112">
        <f t="shared" si="390"/>
        <v>0</v>
      </c>
      <c r="K299" s="112">
        <f t="shared" si="391"/>
        <v>0</v>
      </c>
      <c r="L299" s="92" t="str">
        <f t="shared" si="386"/>
        <v>TP Hà Tĩnh</v>
      </c>
      <c r="M299" s="94">
        <f t="shared" si="387"/>
        <v>0</v>
      </c>
      <c r="N299" s="92" t="s">
        <v>203</v>
      </c>
      <c r="O299" s="92" t="s">
        <v>218</v>
      </c>
    </row>
    <row r="300" spans="1:17" ht="25.5" hidden="1" customHeight="1">
      <c r="A300" s="118" t="s">
        <v>8</v>
      </c>
      <c r="B300" s="56" t="s">
        <v>220</v>
      </c>
      <c r="C300" s="111"/>
      <c r="D300" s="111"/>
      <c r="E300" s="111">
        <v>0.5</v>
      </c>
      <c r="F300" s="111">
        <v>0.5</v>
      </c>
      <c r="G300" s="119">
        <f>G298-G299</f>
        <v>0</v>
      </c>
      <c r="H300" s="112">
        <f t="shared" si="388"/>
        <v>0</v>
      </c>
      <c r="I300" s="112">
        <f t="shared" si="389"/>
        <v>0</v>
      </c>
      <c r="J300" s="112">
        <f t="shared" si="390"/>
        <v>0</v>
      </c>
      <c r="K300" s="112">
        <f t="shared" si="391"/>
        <v>0</v>
      </c>
      <c r="L300" s="92" t="str">
        <f t="shared" si="386"/>
        <v>TP Hà Tĩnh</v>
      </c>
      <c r="M300" s="94">
        <f t="shared" si="387"/>
        <v>0</v>
      </c>
      <c r="N300" s="92" t="s">
        <v>203</v>
      </c>
      <c r="O300" s="92" t="s">
        <v>218</v>
      </c>
    </row>
    <row r="301" spans="1:17" ht="25.5" hidden="1" customHeight="1">
      <c r="A301" s="109" t="s">
        <v>95</v>
      </c>
      <c r="B301" s="110" t="s">
        <v>23</v>
      </c>
      <c r="C301" s="111"/>
      <c r="D301" s="111"/>
      <c r="E301" s="111"/>
      <c r="F301" s="111"/>
      <c r="G301" s="112"/>
      <c r="H301" s="112">
        <f t="shared" si="388"/>
        <v>0</v>
      </c>
      <c r="I301" s="112">
        <f t="shared" si="389"/>
        <v>0</v>
      </c>
      <c r="J301" s="112">
        <f t="shared" si="390"/>
        <v>0</v>
      </c>
      <c r="K301" s="112">
        <f t="shared" si="391"/>
        <v>0</v>
      </c>
      <c r="L301" s="92" t="str">
        <f t="shared" si="386"/>
        <v>TP Hà Tĩnh</v>
      </c>
      <c r="M301" s="94">
        <f t="shared" si="387"/>
        <v>0</v>
      </c>
      <c r="N301" s="92" t="s">
        <v>203</v>
      </c>
      <c r="O301" s="92" t="s">
        <v>221</v>
      </c>
    </row>
    <row r="302" spans="1:17" ht="25.5" hidden="1" customHeight="1">
      <c r="A302" s="109" t="s">
        <v>8</v>
      </c>
      <c r="B302" s="110" t="s">
        <v>222</v>
      </c>
      <c r="C302" s="111"/>
      <c r="D302" s="111"/>
      <c r="E302" s="111">
        <v>0.8</v>
      </c>
      <c r="F302" s="111">
        <v>0.2</v>
      </c>
      <c r="G302" s="112"/>
      <c r="H302" s="112">
        <f t="shared" si="388"/>
        <v>0</v>
      </c>
      <c r="I302" s="112">
        <f t="shared" si="389"/>
        <v>0</v>
      </c>
      <c r="J302" s="112">
        <f t="shared" si="390"/>
        <v>0</v>
      </c>
      <c r="K302" s="112">
        <f t="shared" si="391"/>
        <v>0</v>
      </c>
      <c r="L302" s="92" t="str">
        <f t="shared" si="386"/>
        <v>TP Hà Tĩnh</v>
      </c>
      <c r="M302" s="94">
        <f t="shared" si="387"/>
        <v>0</v>
      </c>
      <c r="N302" s="92" t="s">
        <v>203</v>
      </c>
      <c r="O302" s="92" t="s">
        <v>221</v>
      </c>
    </row>
    <row r="303" spans="1:17" ht="25.5" hidden="1" customHeight="1">
      <c r="A303" s="109" t="s">
        <v>8</v>
      </c>
      <c r="B303" s="110" t="s">
        <v>223</v>
      </c>
      <c r="C303" s="111"/>
      <c r="D303" s="111"/>
      <c r="E303" s="111">
        <v>0.5</v>
      </c>
      <c r="F303" s="111">
        <v>0.5</v>
      </c>
      <c r="G303" s="119">
        <f>G301-G302</f>
        <v>0</v>
      </c>
      <c r="H303" s="112">
        <f t="shared" si="388"/>
        <v>0</v>
      </c>
      <c r="I303" s="112">
        <f t="shared" si="389"/>
        <v>0</v>
      </c>
      <c r="J303" s="112">
        <f t="shared" si="390"/>
        <v>0</v>
      </c>
      <c r="K303" s="112">
        <f t="shared" si="391"/>
        <v>0</v>
      </c>
      <c r="L303" s="92" t="str">
        <f t="shared" si="386"/>
        <v>TP Hà Tĩnh</v>
      </c>
      <c r="M303" s="94">
        <f t="shared" si="387"/>
        <v>0</v>
      </c>
      <c r="N303" s="92" t="s">
        <v>203</v>
      </c>
      <c r="O303" s="92" t="s">
        <v>221</v>
      </c>
    </row>
    <row r="304" spans="1:17" ht="25.5" hidden="1" customHeight="1">
      <c r="A304" s="109" t="s">
        <v>97</v>
      </c>
      <c r="B304" s="110" t="s">
        <v>25</v>
      </c>
      <c r="C304" s="111"/>
      <c r="D304" s="111"/>
      <c r="E304" s="111">
        <v>1</v>
      </c>
      <c r="F304" s="111"/>
      <c r="G304" s="112"/>
      <c r="H304" s="112">
        <f t="shared" si="388"/>
        <v>0</v>
      </c>
      <c r="I304" s="112">
        <f t="shared" si="389"/>
        <v>0</v>
      </c>
      <c r="J304" s="112">
        <f t="shared" si="390"/>
        <v>0</v>
      </c>
      <c r="K304" s="112">
        <f t="shared" si="391"/>
        <v>0</v>
      </c>
      <c r="L304" s="92" t="str">
        <f t="shared" si="386"/>
        <v>TP Hà Tĩnh</v>
      </c>
      <c r="M304" s="94">
        <f t="shared" si="387"/>
        <v>0</v>
      </c>
      <c r="N304" s="92" t="s">
        <v>203</v>
      </c>
      <c r="O304" s="92" t="s">
        <v>224</v>
      </c>
    </row>
    <row r="305" spans="1:17" s="88" customFormat="1" ht="25.5" hidden="1" customHeight="1">
      <c r="A305" s="113">
        <v>2</v>
      </c>
      <c r="B305" s="114" t="s">
        <v>123</v>
      </c>
      <c r="C305" s="115"/>
      <c r="D305" s="115"/>
      <c r="E305" s="115"/>
      <c r="F305" s="115"/>
      <c r="G305" s="116">
        <f>G306+G307+G310+G313</f>
        <v>0</v>
      </c>
      <c r="H305" s="116">
        <f t="shared" ref="H305:K305" si="392">H306+H307+H310+H313</f>
        <v>0</v>
      </c>
      <c r="I305" s="116">
        <f t="shared" si="392"/>
        <v>0</v>
      </c>
      <c r="J305" s="116">
        <f t="shared" si="392"/>
        <v>0</v>
      </c>
      <c r="K305" s="116">
        <f t="shared" si="392"/>
        <v>0</v>
      </c>
      <c r="L305" s="108" t="str">
        <f t="shared" si="386"/>
        <v>TP Hà Tĩnh</v>
      </c>
      <c r="M305" s="94">
        <f t="shared" si="387"/>
        <v>0</v>
      </c>
      <c r="N305" s="108" t="s">
        <v>204</v>
      </c>
      <c r="O305" s="108" t="s">
        <v>201</v>
      </c>
      <c r="P305" s="108"/>
      <c r="Q305" s="108"/>
    </row>
    <row r="306" spans="1:17" ht="25.5" hidden="1" customHeight="1">
      <c r="A306" s="109" t="s">
        <v>225</v>
      </c>
      <c r="B306" s="110" t="s">
        <v>217</v>
      </c>
      <c r="C306" s="111"/>
      <c r="D306" s="111">
        <v>0.9</v>
      </c>
      <c r="E306" s="111">
        <v>0.1</v>
      </c>
      <c r="F306" s="111"/>
      <c r="G306" s="117">
        <f>SUMIF('Bieu 01 (2020)'!$B$7:$B$19,"TP Hà Tĩnh",'Bieu 01 (2020)'!$E$7:$E$19)-G307-G310-G313</f>
        <v>0</v>
      </c>
      <c r="H306" s="112">
        <f t="shared" ref="H306" si="393">ROUND(C306*G306,0)</f>
        <v>0</v>
      </c>
      <c r="I306" s="112">
        <f t="shared" ref="I306" si="394">G306-H306-J306-K306</f>
        <v>0</v>
      </c>
      <c r="J306" s="112">
        <f t="shared" ref="J306" si="395">ROUND(E306*G306,0)</f>
        <v>0</v>
      </c>
      <c r="K306" s="112">
        <f t="shared" ref="K306" si="396">ROUND(F306*G306,0)</f>
        <v>0</v>
      </c>
      <c r="L306" s="92" t="str">
        <f t="shared" si="386"/>
        <v>TP Hà Tĩnh</v>
      </c>
      <c r="M306" s="94">
        <f t="shared" si="387"/>
        <v>0</v>
      </c>
      <c r="N306" s="92" t="s">
        <v>204</v>
      </c>
      <c r="O306" s="92" t="s">
        <v>217</v>
      </c>
    </row>
    <row r="307" spans="1:17" ht="25.5" hidden="1" customHeight="1">
      <c r="A307" s="109" t="s">
        <v>226</v>
      </c>
      <c r="B307" s="110" t="s">
        <v>22</v>
      </c>
      <c r="C307" s="111"/>
      <c r="D307" s="111"/>
      <c r="E307" s="111"/>
      <c r="F307" s="111"/>
      <c r="G307" s="112"/>
      <c r="H307" s="112">
        <f t="shared" ref="H307:K307" si="397">H308+H309</f>
        <v>0</v>
      </c>
      <c r="I307" s="112">
        <f t="shared" si="397"/>
        <v>0</v>
      </c>
      <c r="J307" s="112">
        <f t="shared" si="397"/>
        <v>0</v>
      </c>
      <c r="K307" s="112">
        <f t="shared" si="397"/>
        <v>0</v>
      </c>
      <c r="L307" s="92" t="str">
        <f t="shared" si="386"/>
        <v>TP Hà Tĩnh</v>
      </c>
      <c r="M307" s="94">
        <f t="shared" si="387"/>
        <v>0</v>
      </c>
      <c r="N307" s="92" t="s">
        <v>204</v>
      </c>
      <c r="O307" s="92" t="s">
        <v>218</v>
      </c>
    </row>
    <row r="308" spans="1:17" ht="25.5" hidden="1" customHeight="1">
      <c r="A308" s="118" t="s">
        <v>8</v>
      </c>
      <c r="B308" s="56" t="s">
        <v>219</v>
      </c>
      <c r="C308" s="111"/>
      <c r="D308" s="111"/>
      <c r="E308" s="111">
        <v>1</v>
      </c>
      <c r="F308" s="111"/>
      <c r="G308" s="112"/>
      <c r="H308" s="112">
        <f t="shared" ref="H308:H309" si="398">ROUND(C308*G308,0)</f>
        <v>0</v>
      </c>
      <c r="I308" s="112">
        <f t="shared" ref="I308:I309" si="399">G308-H308-J308-K308</f>
        <v>0</v>
      </c>
      <c r="J308" s="112">
        <f t="shared" ref="J308:J309" si="400">ROUND(E308*G308,0)</f>
        <v>0</v>
      </c>
      <c r="K308" s="112">
        <f t="shared" ref="K308:K309" si="401">ROUND(F308*G308,0)</f>
        <v>0</v>
      </c>
      <c r="L308" s="92" t="str">
        <f t="shared" si="386"/>
        <v>TP Hà Tĩnh</v>
      </c>
      <c r="M308" s="94">
        <f t="shared" si="387"/>
        <v>0</v>
      </c>
      <c r="N308" s="92" t="s">
        <v>204</v>
      </c>
      <c r="O308" s="92" t="s">
        <v>218</v>
      </c>
    </row>
    <row r="309" spans="1:17" ht="25.5" hidden="1" customHeight="1">
      <c r="A309" s="118" t="s">
        <v>8</v>
      </c>
      <c r="B309" s="56" t="s">
        <v>220</v>
      </c>
      <c r="C309" s="111"/>
      <c r="D309" s="111"/>
      <c r="E309" s="111">
        <v>0.5</v>
      </c>
      <c r="F309" s="111">
        <v>0.5</v>
      </c>
      <c r="G309" s="119">
        <f>G307-G308</f>
        <v>0</v>
      </c>
      <c r="H309" s="112">
        <f t="shared" si="398"/>
        <v>0</v>
      </c>
      <c r="I309" s="112">
        <f t="shared" si="399"/>
        <v>0</v>
      </c>
      <c r="J309" s="112">
        <f t="shared" si="400"/>
        <v>0</v>
      </c>
      <c r="K309" s="112">
        <f t="shared" si="401"/>
        <v>0</v>
      </c>
      <c r="L309" s="92" t="str">
        <f t="shared" si="386"/>
        <v>TP Hà Tĩnh</v>
      </c>
      <c r="M309" s="94">
        <f t="shared" si="387"/>
        <v>0</v>
      </c>
      <c r="N309" s="92" t="s">
        <v>204</v>
      </c>
      <c r="O309" s="92" t="s">
        <v>218</v>
      </c>
    </row>
    <row r="310" spans="1:17" ht="25.5" hidden="1" customHeight="1">
      <c r="A310" s="109" t="s">
        <v>227</v>
      </c>
      <c r="B310" s="110" t="s">
        <v>23</v>
      </c>
      <c r="C310" s="111"/>
      <c r="D310" s="111"/>
      <c r="E310" s="111"/>
      <c r="F310" s="111"/>
      <c r="G310" s="112"/>
      <c r="H310" s="112">
        <f t="shared" ref="H310:K310" si="402">H311+H312</f>
        <v>0</v>
      </c>
      <c r="I310" s="112">
        <f t="shared" si="402"/>
        <v>0</v>
      </c>
      <c r="J310" s="112">
        <f t="shared" si="402"/>
        <v>0</v>
      </c>
      <c r="K310" s="112">
        <f t="shared" si="402"/>
        <v>0</v>
      </c>
      <c r="L310" s="92" t="str">
        <f t="shared" si="386"/>
        <v>TP Hà Tĩnh</v>
      </c>
      <c r="M310" s="94">
        <f t="shared" si="387"/>
        <v>0</v>
      </c>
      <c r="N310" s="92" t="s">
        <v>204</v>
      </c>
      <c r="O310" s="92" t="s">
        <v>221</v>
      </c>
    </row>
    <row r="311" spans="1:17" ht="25.5" hidden="1" customHeight="1">
      <c r="A311" s="109" t="s">
        <v>8</v>
      </c>
      <c r="B311" s="110" t="s">
        <v>222</v>
      </c>
      <c r="C311" s="111"/>
      <c r="D311" s="111"/>
      <c r="E311" s="111">
        <v>0.8</v>
      </c>
      <c r="F311" s="111">
        <v>0.2</v>
      </c>
      <c r="G311" s="112"/>
      <c r="H311" s="112">
        <f t="shared" ref="H311:H313" si="403">ROUND(C311*G311,0)</f>
        <v>0</v>
      </c>
      <c r="I311" s="112">
        <f t="shared" ref="I311:I313" si="404">G311-H311-J311-K311</f>
        <v>0</v>
      </c>
      <c r="J311" s="112">
        <f t="shared" ref="J311:J313" si="405">ROUND(E311*G311,0)</f>
        <v>0</v>
      </c>
      <c r="K311" s="112">
        <f t="shared" ref="K311:K313" si="406">ROUND(F311*G311,0)</f>
        <v>0</v>
      </c>
      <c r="L311" s="92" t="str">
        <f t="shared" si="386"/>
        <v>TP Hà Tĩnh</v>
      </c>
      <c r="M311" s="94">
        <f t="shared" si="387"/>
        <v>0</v>
      </c>
      <c r="N311" s="92" t="s">
        <v>204</v>
      </c>
      <c r="O311" s="92" t="s">
        <v>221</v>
      </c>
    </row>
    <row r="312" spans="1:17" ht="25.5" hidden="1" customHeight="1">
      <c r="A312" s="109" t="s">
        <v>8</v>
      </c>
      <c r="B312" s="110" t="s">
        <v>223</v>
      </c>
      <c r="C312" s="111"/>
      <c r="D312" s="111"/>
      <c r="E312" s="111">
        <v>0.5</v>
      </c>
      <c r="F312" s="111">
        <v>0.5</v>
      </c>
      <c r="G312" s="119">
        <f>G310-G311</f>
        <v>0</v>
      </c>
      <c r="H312" s="112">
        <f t="shared" si="403"/>
        <v>0</v>
      </c>
      <c r="I312" s="112">
        <f t="shared" si="404"/>
        <v>0</v>
      </c>
      <c r="J312" s="112">
        <f t="shared" si="405"/>
        <v>0</v>
      </c>
      <c r="K312" s="112">
        <f t="shared" si="406"/>
        <v>0</v>
      </c>
      <c r="L312" s="92" t="str">
        <f t="shared" si="386"/>
        <v>TP Hà Tĩnh</v>
      </c>
      <c r="M312" s="94">
        <f t="shared" si="387"/>
        <v>0</v>
      </c>
      <c r="N312" s="92" t="s">
        <v>204</v>
      </c>
      <c r="O312" s="92" t="s">
        <v>221</v>
      </c>
    </row>
    <row r="313" spans="1:17" ht="25.5" hidden="1" customHeight="1">
      <c r="A313" s="109" t="s">
        <v>228</v>
      </c>
      <c r="B313" s="110" t="s">
        <v>25</v>
      </c>
      <c r="C313" s="111"/>
      <c r="D313" s="111"/>
      <c r="E313" s="111">
        <v>1</v>
      </c>
      <c r="F313" s="111"/>
      <c r="G313" s="112"/>
      <c r="H313" s="112">
        <f t="shared" si="403"/>
        <v>0</v>
      </c>
      <c r="I313" s="112">
        <f t="shared" si="404"/>
        <v>0</v>
      </c>
      <c r="J313" s="112">
        <f t="shared" si="405"/>
        <v>0</v>
      </c>
      <c r="K313" s="112">
        <f t="shared" si="406"/>
        <v>0</v>
      </c>
      <c r="L313" s="92" t="str">
        <f t="shared" si="386"/>
        <v>TP Hà Tĩnh</v>
      </c>
      <c r="M313" s="94">
        <f t="shared" si="387"/>
        <v>0</v>
      </c>
      <c r="N313" s="92" t="s">
        <v>204</v>
      </c>
      <c r="O313" s="92" t="s">
        <v>224</v>
      </c>
    </row>
    <row r="314" spans="1:17" s="88" customFormat="1" ht="25.5" hidden="1" customHeight="1">
      <c r="A314" s="113">
        <v>3</v>
      </c>
      <c r="B314" s="114" t="s">
        <v>205</v>
      </c>
      <c r="C314" s="115"/>
      <c r="D314" s="115"/>
      <c r="E314" s="115"/>
      <c r="F314" s="115"/>
      <c r="G314" s="116">
        <f>G315+G325+G328+G331</f>
        <v>102000</v>
      </c>
      <c r="H314" s="116">
        <f t="shared" ref="H314:K314" si="407">H315+H325+H328+H331</f>
        <v>0</v>
      </c>
      <c r="I314" s="116">
        <f t="shared" si="407"/>
        <v>31599</v>
      </c>
      <c r="J314" s="116">
        <f t="shared" si="407"/>
        <v>61990</v>
      </c>
      <c r="K314" s="116">
        <f t="shared" si="407"/>
        <v>8411</v>
      </c>
      <c r="L314" s="108" t="str">
        <f t="shared" si="386"/>
        <v>TP Hà Tĩnh</v>
      </c>
      <c r="M314" s="94">
        <f t="shared" si="387"/>
        <v>0</v>
      </c>
      <c r="N314" s="108" t="s">
        <v>206</v>
      </c>
      <c r="O314" s="108" t="s">
        <v>201</v>
      </c>
      <c r="P314" s="108"/>
      <c r="Q314" s="108"/>
    </row>
    <row r="315" spans="1:17" ht="25.5" hidden="1" customHeight="1">
      <c r="A315" s="109" t="s">
        <v>229</v>
      </c>
      <c r="B315" s="110" t="s">
        <v>217</v>
      </c>
      <c r="C315" s="111"/>
      <c r="D315" s="111"/>
      <c r="E315" s="111"/>
      <c r="F315" s="111"/>
      <c r="G315" s="117">
        <f>SUMIF('Bieu 01 (2020)'!$B$7:$B$19,"TP Hà Tĩnh",'Bieu 01 (2020)'!$F$7:$F$19)-G325-G328-G331</f>
        <v>101630</v>
      </c>
      <c r="H315" s="116">
        <f t="shared" ref="H315:K315" si="408">H316+H319+H322</f>
        <v>0</v>
      </c>
      <c r="I315" s="116">
        <f t="shared" si="408"/>
        <v>31599</v>
      </c>
      <c r="J315" s="116">
        <f t="shared" si="408"/>
        <v>61805</v>
      </c>
      <c r="K315" s="116">
        <f t="shared" si="408"/>
        <v>8226</v>
      </c>
      <c r="L315" s="92" t="str">
        <f t="shared" si="386"/>
        <v>TP Hà Tĩnh</v>
      </c>
      <c r="M315" s="94">
        <f t="shared" si="387"/>
        <v>0</v>
      </c>
      <c r="N315" s="92" t="s">
        <v>206</v>
      </c>
      <c r="O315" s="92" t="s">
        <v>217</v>
      </c>
    </row>
    <row r="316" spans="1:17" ht="31.5" hidden="1" customHeight="1">
      <c r="A316" s="109" t="s">
        <v>71</v>
      </c>
      <c r="B316" s="110" t="s">
        <v>333</v>
      </c>
      <c r="C316" s="111"/>
      <c r="D316" s="111"/>
      <c r="E316" s="111"/>
      <c r="F316" s="111"/>
      <c r="G316" s="112">
        <v>11979</v>
      </c>
      <c r="H316" s="112">
        <f t="shared" ref="H316:K316" si="409">H317+H318</f>
        <v>0</v>
      </c>
      <c r="I316" s="112">
        <f t="shared" si="409"/>
        <v>0</v>
      </c>
      <c r="J316" s="112">
        <f t="shared" si="409"/>
        <v>9449</v>
      </c>
      <c r="K316" s="112">
        <f t="shared" si="409"/>
        <v>2530</v>
      </c>
      <c r="L316" s="92" t="str">
        <f t="shared" si="386"/>
        <v>TP Hà Tĩnh</v>
      </c>
      <c r="M316" s="94">
        <f t="shared" si="387"/>
        <v>0</v>
      </c>
      <c r="N316" s="92" t="s">
        <v>206</v>
      </c>
      <c r="O316" s="92" t="s">
        <v>217</v>
      </c>
    </row>
    <row r="317" spans="1:17" ht="25.5" hidden="1" customHeight="1">
      <c r="A317" s="109" t="s">
        <v>8</v>
      </c>
      <c r="B317" s="110" t="s">
        <v>231</v>
      </c>
      <c r="C317" s="111"/>
      <c r="D317" s="111"/>
      <c r="E317" s="111">
        <v>0.9</v>
      </c>
      <c r="F317" s="111">
        <v>0.1</v>
      </c>
      <c r="G317" s="119">
        <f>G316-G318</f>
        <v>9759</v>
      </c>
      <c r="H317" s="112">
        <f t="shared" ref="H317:H318" si="410">ROUND(C317*G317,0)</f>
        <v>0</v>
      </c>
      <c r="I317" s="112">
        <f t="shared" ref="I317:I318" si="411">G317-H317-J317-K317</f>
        <v>0</v>
      </c>
      <c r="J317" s="112">
        <f t="shared" ref="J317:J318" si="412">ROUND(E317*G317,0)</f>
        <v>8783</v>
      </c>
      <c r="K317" s="112">
        <f t="shared" ref="K317:K318" si="413">ROUND(F317*G317,0)</f>
        <v>976</v>
      </c>
      <c r="L317" s="92" t="str">
        <f t="shared" si="386"/>
        <v>TP Hà Tĩnh</v>
      </c>
      <c r="M317" s="94">
        <f t="shared" si="387"/>
        <v>0</v>
      </c>
      <c r="N317" s="92" t="s">
        <v>206</v>
      </c>
      <c r="O317" s="92" t="s">
        <v>217</v>
      </c>
    </row>
    <row r="318" spans="1:17" ht="25.5" hidden="1" customHeight="1">
      <c r="A318" s="109" t="s">
        <v>8</v>
      </c>
      <c r="B318" s="110" t="s">
        <v>232</v>
      </c>
      <c r="C318" s="111"/>
      <c r="D318" s="111"/>
      <c r="E318" s="111">
        <v>0.3</v>
      </c>
      <c r="F318" s="111">
        <v>0.7</v>
      </c>
      <c r="G318" s="112">
        <v>2220</v>
      </c>
      <c r="H318" s="112">
        <f t="shared" si="410"/>
        <v>0</v>
      </c>
      <c r="I318" s="112">
        <f t="shared" si="411"/>
        <v>0</v>
      </c>
      <c r="J318" s="112">
        <f t="shared" si="412"/>
        <v>666</v>
      </c>
      <c r="K318" s="112">
        <f t="shared" si="413"/>
        <v>1554</v>
      </c>
      <c r="L318" s="92" t="str">
        <f t="shared" si="386"/>
        <v>TP Hà Tĩnh</v>
      </c>
      <c r="M318" s="94">
        <f t="shared" si="387"/>
        <v>0</v>
      </c>
      <c r="N318" s="92" t="s">
        <v>206</v>
      </c>
      <c r="O318" s="92" t="s">
        <v>217</v>
      </c>
    </row>
    <row r="319" spans="1:17" ht="25.5" hidden="1" customHeight="1">
      <c r="A319" s="109" t="s">
        <v>72</v>
      </c>
      <c r="B319" s="110" t="s">
        <v>334</v>
      </c>
      <c r="C319" s="111"/>
      <c r="D319" s="111"/>
      <c r="E319" s="111"/>
      <c r="F319" s="111"/>
      <c r="G319" s="112">
        <v>1703</v>
      </c>
      <c r="H319" s="112">
        <f t="shared" ref="H319:K319" si="414">H320+H321</f>
        <v>0</v>
      </c>
      <c r="I319" s="112">
        <f t="shared" si="414"/>
        <v>0</v>
      </c>
      <c r="J319" s="112">
        <f t="shared" si="414"/>
        <v>957</v>
      </c>
      <c r="K319" s="112">
        <f t="shared" si="414"/>
        <v>746</v>
      </c>
      <c r="L319" s="92" t="str">
        <f t="shared" si="386"/>
        <v>TP Hà Tĩnh</v>
      </c>
      <c r="M319" s="94">
        <f t="shared" si="387"/>
        <v>0</v>
      </c>
      <c r="N319" s="92" t="s">
        <v>206</v>
      </c>
      <c r="O319" s="92" t="s">
        <v>217</v>
      </c>
    </row>
    <row r="320" spans="1:17" ht="25.5" hidden="1" customHeight="1">
      <c r="A320" s="109" t="s">
        <v>8</v>
      </c>
      <c r="B320" s="110" t="s">
        <v>231</v>
      </c>
      <c r="C320" s="111"/>
      <c r="D320" s="111"/>
      <c r="E320" s="111">
        <v>0.8</v>
      </c>
      <c r="F320" s="111">
        <v>0.2</v>
      </c>
      <c r="G320" s="119">
        <f>G319-G321</f>
        <v>893</v>
      </c>
      <c r="H320" s="112">
        <f t="shared" ref="H320:H321" si="415">ROUND(C320*G320,0)</f>
        <v>0</v>
      </c>
      <c r="I320" s="112">
        <f t="shared" ref="I320:I321" si="416">G320-H320-J320-K320</f>
        <v>0</v>
      </c>
      <c r="J320" s="112">
        <f t="shared" ref="J320:J321" si="417">ROUND(E320*G320,0)</f>
        <v>714</v>
      </c>
      <c r="K320" s="112">
        <f t="shared" ref="K320:K321" si="418">ROUND(F320*G320,0)</f>
        <v>179</v>
      </c>
      <c r="L320" s="92" t="str">
        <f t="shared" si="386"/>
        <v>TP Hà Tĩnh</v>
      </c>
      <c r="M320" s="94">
        <f t="shared" si="387"/>
        <v>0</v>
      </c>
      <c r="N320" s="92" t="s">
        <v>206</v>
      </c>
      <c r="O320" s="92" t="s">
        <v>217</v>
      </c>
    </row>
    <row r="321" spans="1:17" ht="25.5" hidden="1" customHeight="1">
      <c r="A321" s="109" t="s">
        <v>8</v>
      </c>
      <c r="B321" s="110" t="s">
        <v>232</v>
      </c>
      <c r="C321" s="111"/>
      <c r="D321" s="111"/>
      <c r="E321" s="111">
        <v>0.3</v>
      </c>
      <c r="F321" s="111">
        <v>0.7</v>
      </c>
      <c r="G321" s="112">
        <v>810</v>
      </c>
      <c r="H321" s="112">
        <f t="shared" si="415"/>
        <v>0</v>
      </c>
      <c r="I321" s="112">
        <f t="shared" si="416"/>
        <v>0</v>
      </c>
      <c r="J321" s="112">
        <f t="shared" si="417"/>
        <v>243</v>
      </c>
      <c r="K321" s="112">
        <f t="shared" si="418"/>
        <v>567</v>
      </c>
      <c r="L321" s="92" t="str">
        <f t="shared" si="386"/>
        <v>TP Hà Tĩnh</v>
      </c>
      <c r="M321" s="94">
        <f t="shared" si="387"/>
        <v>0</v>
      </c>
      <c r="N321" s="92" t="s">
        <v>206</v>
      </c>
      <c r="O321" s="92" t="s">
        <v>217</v>
      </c>
    </row>
    <row r="322" spans="1:17" ht="25.5" hidden="1" customHeight="1">
      <c r="A322" s="109" t="s">
        <v>335</v>
      </c>
      <c r="B322" s="110" t="s">
        <v>246</v>
      </c>
      <c r="C322" s="111"/>
      <c r="D322" s="111"/>
      <c r="E322" s="111"/>
      <c r="F322" s="111"/>
      <c r="G322" s="119">
        <f>G315-G316-G319</f>
        <v>87948</v>
      </c>
      <c r="H322" s="112">
        <f t="shared" ref="H322:K322" si="419">+H323+H324</f>
        <v>0</v>
      </c>
      <c r="I322" s="112">
        <f t="shared" si="419"/>
        <v>31599</v>
      </c>
      <c r="J322" s="112">
        <f t="shared" si="419"/>
        <v>51399</v>
      </c>
      <c r="K322" s="112">
        <f t="shared" si="419"/>
        <v>4950</v>
      </c>
      <c r="L322" s="92" t="str">
        <f t="shared" si="386"/>
        <v>TP Hà Tĩnh</v>
      </c>
      <c r="M322" s="94">
        <f t="shared" si="387"/>
        <v>0</v>
      </c>
      <c r="N322" s="92" t="s">
        <v>206</v>
      </c>
      <c r="O322" s="92" t="s">
        <v>217</v>
      </c>
    </row>
    <row r="323" spans="1:17" ht="25.5" hidden="1" customHeight="1">
      <c r="A323" s="109" t="s">
        <v>8</v>
      </c>
      <c r="B323" s="110" t="s">
        <v>231</v>
      </c>
      <c r="C323" s="111"/>
      <c r="D323" s="111">
        <v>0.5</v>
      </c>
      <c r="E323" s="111">
        <v>0.5</v>
      </c>
      <c r="F323" s="111"/>
      <c r="G323" s="119">
        <f>G322-G324</f>
        <v>63198</v>
      </c>
      <c r="H323" s="112">
        <f t="shared" ref="H323:H324" si="420">ROUND(C323*G323,0)</f>
        <v>0</v>
      </c>
      <c r="I323" s="112">
        <f t="shared" ref="I323:I324" si="421">G323-H323-J323-K323</f>
        <v>31599</v>
      </c>
      <c r="J323" s="112">
        <f t="shared" ref="J323:J324" si="422">ROUND(E323*G323,0)</f>
        <v>31599</v>
      </c>
      <c r="K323" s="112">
        <f t="shared" ref="K323:K324" si="423">ROUND(F323*G323,0)</f>
        <v>0</v>
      </c>
      <c r="L323" s="92" t="str">
        <f t="shared" si="386"/>
        <v>TP Hà Tĩnh</v>
      </c>
      <c r="M323" s="94">
        <f t="shared" si="387"/>
        <v>0</v>
      </c>
      <c r="N323" s="92" t="s">
        <v>206</v>
      </c>
      <c r="O323" s="92" t="s">
        <v>217</v>
      </c>
    </row>
    <row r="324" spans="1:17" ht="25.5" hidden="1" customHeight="1">
      <c r="A324" s="109" t="s">
        <v>8</v>
      </c>
      <c r="B324" s="110" t="s">
        <v>232</v>
      </c>
      <c r="C324" s="111"/>
      <c r="D324" s="111"/>
      <c r="E324" s="111">
        <v>0.8</v>
      </c>
      <c r="F324" s="111">
        <v>0.2</v>
      </c>
      <c r="G324" s="112">
        <v>24750</v>
      </c>
      <c r="H324" s="112">
        <f t="shared" si="420"/>
        <v>0</v>
      </c>
      <c r="I324" s="112">
        <f t="shared" si="421"/>
        <v>0</v>
      </c>
      <c r="J324" s="112">
        <f t="shared" si="422"/>
        <v>19800</v>
      </c>
      <c r="K324" s="112">
        <f t="shared" si="423"/>
        <v>4950</v>
      </c>
      <c r="L324" s="92" t="str">
        <f t="shared" si="386"/>
        <v>TP Hà Tĩnh</v>
      </c>
      <c r="M324" s="94">
        <f t="shared" si="387"/>
        <v>0</v>
      </c>
      <c r="N324" s="92" t="s">
        <v>206</v>
      </c>
      <c r="O324" s="92" t="s">
        <v>217</v>
      </c>
    </row>
    <row r="325" spans="1:17" ht="25.5" hidden="1" customHeight="1">
      <c r="A325" s="109" t="s">
        <v>234</v>
      </c>
      <c r="B325" s="110" t="s">
        <v>22</v>
      </c>
      <c r="C325" s="111"/>
      <c r="D325" s="111"/>
      <c r="E325" s="111"/>
      <c r="F325" s="111"/>
      <c r="G325" s="112">
        <v>370</v>
      </c>
      <c r="H325" s="112">
        <f t="shared" ref="H325:K325" si="424">+H326+H327</f>
        <v>0</v>
      </c>
      <c r="I325" s="112">
        <f t="shared" si="424"/>
        <v>0</v>
      </c>
      <c r="J325" s="112">
        <f t="shared" si="424"/>
        <v>185</v>
      </c>
      <c r="K325" s="112">
        <f t="shared" si="424"/>
        <v>185</v>
      </c>
      <c r="L325" s="92" t="str">
        <f t="shared" si="386"/>
        <v>TP Hà Tĩnh</v>
      </c>
      <c r="M325" s="94">
        <f t="shared" si="387"/>
        <v>0</v>
      </c>
      <c r="N325" s="92" t="s">
        <v>206</v>
      </c>
      <c r="O325" s="92" t="s">
        <v>218</v>
      </c>
    </row>
    <row r="326" spans="1:17" ht="25.5" hidden="1" customHeight="1">
      <c r="A326" s="118" t="s">
        <v>8</v>
      </c>
      <c r="B326" s="56" t="s">
        <v>219</v>
      </c>
      <c r="C326" s="111"/>
      <c r="D326" s="111"/>
      <c r="E326" s="111">
        <v>1</v>
      </c>
      <c r="F326" s="111"/>
      <c r="G326" s="112"/>
      <c r="H326" s="112">
        <f t="shared" ref="H326:H327" si="425">ROUND(C326*G326,0)</f>
        <v>0</v>
      </c>
      <c r="I326" s="112">
        <f t="shared" ref="I326:I327" si="426">G326-H326-J326-K326</f>
        <v>0</v>
      </c>
      <c r="J326" s="112">
        <f t="shared" ref="J326:J327" si="427">ROUND(E326*G326,0)</f>
        <v>0</v>
      </c>
      <c r="K326" s="112">
        <f t="shared" ref="K326:K327" si="428">ROUND(F326*G326,0)</f>
        <v>0</v>
      </c>
      <c r="L326" s="92" t="str">
        <f t="shared" si="386"/>
        <v>TP Hà Tĩnh</v>
      </c>
      <c r="M326" s="94">
        <f t="shared" si="387"/>
        <v>0</v>
      </c>
      <c r="N326" s="92" t="s">
        <v>206</v>
      </c>
      <c r="O326" s="92" t="s">
        <v>218</v>
      </c>
    </row>
    <row r="327" spans="1:17" ht="25.5" hidden="1" customHeight="1">
      <c r="A327" s="118" t="s">
        <v>8</v>
      </c>
      <c r="B327" s="56" t="s">
        <v>220</v>
      </c>
      <c r="C327" s="111"/>
      <c r="D327" s="111"/>
      <c r="E327" s="111">
        <v>0.5</v>
      </c>
      <c r="F327" s="111">
        <v>0.5</v>
      </c>
      <c r="G327" s="119">
        <f>G325-G326</f>
        <v>370</v>
      </c>
      <c r="H327" s="112">
        <f t="shared" si="425"/>
        <v>0</v>
      </c>
      <c r="I327" s="112">
        <f t="shared" si="426"/>
        <v>0</v>
      </c>
      <c r="J327" s="112">
        <f t="shared" si="427"/>
        <v>185</v>
      </c>
      <c r="K327" s="112">
        <f t="shared" si="428"/>
        <v>185</v>
      </c>
      <c r="L327" s="92" t="str">
        <f t="shared" si="386"/>
        <v>TP Hà Tĩnh</v>
      </c>
      <c r="M327" s="94">
        <f t="shared" si="387"/>
        <v>0</v>
      </c>
      <c r="N327" s="92" t="s">
        <v>206</v>
      </c>
      <c r="O327" s="92" t="s">
        <v>218</v>
      </c>
    </row>
    <row r="328" spans="1:17" ht="25.5" hidden="1" customHeight="1">
      <c r="A328" s="109" t="s">
        <v>235</v>
      </c>
      <c r="B328" s="110" t="s">
        <v>23</v>
      </c>
      <c r="C328" s="111"/>
      <c r="D328" s="111"/>
      <c r="E328" s="111"/>
      <c r="F328" s="111"/>
      <c r="G328" s="112"/>
      <c r="H328" s="112">
        <f t="shared" ref="H328:I328" si="429">+H329+H330</f>
        <v>0</v>
      </c>
      <c r="I328" s="112">
        <f t="shared" si="429"/>
        <v>0</v>
      </c>
      <c r="J328" s="112">
        <f>+J329+J330</f>
        <v>0</v>
      </c>
      <c r="K328" s="112">
        <f t="shared" ref="K328" si="430">+K329+K330</f>
        <v>0</v>
      </c>
      <c r="L328" s="92" t="str">
        <f t="shared" si="386"/>
        <v>TP Hà Tĩnh</v>
      </c>
      <c r="M328" s="94">
        <f t="shared" si="387"/>
        <v>0</v>
      </c>
      <c r="N328" s="92" t="s">
        <v>206</v>
      </c>
      <c r="O328" s="92" t="s">
        <v>221</v>
      </c>
    </row>
    <row r="329" spans="1:17" ht="25.5" hidden="1" customHeight="1">
      <c r="A329" s="109" t="s">
        <v>8</v>
      </c>
      <c r="B329" s="110" t="s">
        <v>222</v>
      </c>
      <c r="C329" s="111"/>
      <c r="D329" s="111"/>
      <c r="E329" s="111">
        <v>0.8</v>
      </c>
      <c r="F329" s="111">
        <v>0.2</v>
      </c>
      <c r="G329" s="112"/>
      <c r="H329" s="112">
        <f t="shared" ref="H329:H332" si="431">ROUND(C329*G329,0)</f>
        <v>0</v>
      </c>
      <c r="I329" s="112">
        <f t="shared" ref="I329:I332" si="432">G329-H329-J329-K329</f>
        <v>0</v>
      </c>
      <c r="J329" s="112">
        <f t="shared" ref="J329:J332" si="433">ROUND(E329*G329,0)</f>
        <v>0</v>
      </c>
      <c r="K329" s="112">
        <f t="shared" ref="K329:K332" si="434">ROUND(F329*G329,0)</f>
        <v>0</v>
      </c>
      <c r="L329" s="92" t="str">
        <f t="shared" si="386"/>
        <v>TP Hà Tĩnh</v>
      </c>
      <c r="M329" s="94">
        <f t="shared" si="387"/>
        <v>0</v>
      </c>
      <c r="N329" s="92" t="s">
        <v>206</v>
      </c>
      <c r="O329" s="92" t="s">
        <v>221</v>
      </c>
    </row>
    <row r="330" spans="1:17" ht="25.5" hidden="1" customHeight="1">
      <c r="A330" s="109" t="s">
        <v>8</v>
      </c>
      <c r="B330" s="110" t="s">
        <v>223</v>
      </c>
      <c r="C330" s="111"/>
      <c r="D330" s="111"/>
      <c r="E330" s="111">
        <v>0.5</v>
      </c>
      <c r="F330" s="111">
        <v>0.5</v>
      </c>
      <c r="G330" s="119">
        <f>G328-G329</f>
        <v>0</v>
      </c>
      <c r="H330" s="112">
        <f t="shared" si="431"/>
        <v>0</v>
      </c>
      <c r="I330" s="112">
        <f t="shared" si="432"/>
        <v>0</v>
      </c>
      <c r="J330" s="112">
        <f t="shared" si="433"/>
        <v>0</v>
      </c>
      <c r="K330" s="112">
        <f t="shared" si="434"/>
        <v>0</v>
      </c>
      <c r="L330" s="92" t="str">
        <f t="shared" si="386"/>
        <v>TP Hà Tĩnh</v>
      </c>
      <c r="M330" s="94">
        <f t="shared" si="387"/>
        <v>0</v>
      </c>
      <c r="N330" s="92" t="s">
        <v>206</v>
      </c>
      <c r="O330" s="92" t="s">
        <v>221</v>
      </c>
    </row>
    <row r="331" spans="1:17" ht="25.5" hidden="1" customHeight="1">
      <c r="A331" s="109" t="s">
        <v>236</v>
      </c>
      <c r="B331" s="110" t="s">
        <v>25</v>
      </c>
      <c r="C331" s="111"/>
      <c r="D331" s="111"/>
      <c r="E331" s="111">
        <v>1</v>
      </c>
      <c r="F331" s="111"/>
      <c r="G331" s="112">
        <v>0</v>
      </c>
      <c r="H331" s="112">
        <f t="shared" si="431"/>
        <v>0</v>
      </c>
      <c r="I331" s="112">
        <f t="shared" si="432"/>
        <v>0</v>
      </c>
      <c r="J331" s="112">
        <f t="shared" si="433"/>
        <v>0</v>
      </c>
      <c r="K331" s="112">
        <f t="shared" si="434"/>
        <v>0</v>
      </c>
      <c r="L331" s="92" t="str">
        <f t="shared" si="386"/>
        <v>TP Hà Tĩnh</v>
      </c>
      <c r="M331" s="94">
        <f t="shared" si="387"/>
        <v>0</v>
      </c>
      <c r="N331" s="92" t="s">
        <v>206</v>
      </c>
      <c r="O331" s="92" t="s">
        <v>224</v>
      </c>
    </row>
    <row r="332" spans="1:17" ht="25.5" hidden="1" customHeight="1">
      <c r="A332" s="109">
        <v>4</v>
      </c>
      <c r="B332" s="110" t="s">
        <v>207</v>
      </c>
      <c r="C332" s="111"/>
      <c r="D332" s="111">
        <v>0.5</v>
      </c>
      <c r="E332" s="111">
        <v>0.5</v>
      </c>
      <c r="F332" s="111"/>
      <c r="G332" s="117">
        <f>SUMIF('Bieu 01 (2020)'!$B$7:$B$19,"TP Hà Tĩnh",'Bieu 01 (2020)'!$G$7:$G$19)</f>
        <v>35500</v>
      </c>
      <c r="H332" s="112">
        <f t="shared" si="431"/>
        <v>0</v>
      </c>
      <c r="I332" s="112">
        <f t="shared" si="432"/>
        <v>17750</v>
      </c>
      <c r="J332" s="112">
        <f t="shared" si="433"/>
        <v>17750</v>
      </c>
      <c r="K332" s="112">
        <f t="shared" si="434"/>
        <v>0</v>
      </c>
      <c r="L332" s="92" t="str">
        <f t="shared" si="386"/>
        <v>TP Hà Tĩnh</v>
      </c>
      <c r="M332" s="94">
        <f t="shared" si="387"/>
        <v>0</v>
      </c>
      <c r="N332" s="92" t="s">
        <v>208</v>
      </c>
      <c r="O332" s="92" t="s">
        <v>201</v>
      </c>
    </row>
    <row r="333" spans="1:17" ht="25.5" hidden="1" customHeight="1">
      <c r="A333" s="109">
        <v>5</v>
      </c>
      <c r="B333" s="110" t="s">
        <v>29</v>
      </c>
      <c r="C333" s="111"/>
      <c r="D333" s="111"/>
      <c r="E333" s="111"/>
      <c r="F333" s="111"/>
      <c r="G333" s="117">
        <f>SUMIF('Bieu 01 (2020)'!$B$7:$B$19,"TP Hà Tĩnh",'Bieu 01 (2020)'!$H$7:$H$19)</f>
        <v>122000</v>
      </c>
      <c r="H333" s="112">
        <f t="shared" ref="H333:I333" si="435">H334+H335</f>
        <v>0</v>
      </c>
      <c r="I333" s="112">
        <f t="shared" si="435"/>
        <v>0</v>
      </c>
      <c r="J333" s="112">
        <f>J334+J335</f>
        <v>109760</v>
      </c>
      <c r="K333" s="112">
        <f t="shared" ref="K333" si="436">K334+K335</f>
        <v>12240</v>
      </c>
      <c r="L333" s="92" t="str">
        <f t="shared" si="386"/>
        <v>TP Hà Tĩnh</v>
      </c>
      <c r="M333" s="94">
        <f t="shared" si="387"/>
        <v>0</v>
      </c>
      <c r="N333" s="92" t="s">
        <v>29</v>
      </c>
      <c r="O333" s="92" t="s">
        <v>201</v>
      </c>
    </row>
    <row r="334" spans="1:17" ht="25.5" hidden="1" customHeight="1">
      <c r="A334" s="109" t="s">
        <v>8</v>
      </c>
      <c r="B334" s="110" t="s">
        <v>237</v>
      </c>
      <c r="C334" s="111"/>
      <c r="D334" s="111"/>
      <c r="E334" s="111"/>
      <c r="F334" s="111">
        <v>1</v>
      </c>
      <c r="G334" s="112">
        <v>12240</v>
      </c>
      <c r="H334" s="112">
        <f t="shared" ref="H334:H335" si="437">ROUND(C334*G334,0)</f>
        <v>0</v>
      </c>
      <c r="I334" s="112">
        <f t="shared" ref="I334:I335" si="438">G334-H334-J334-K334</f>
        <v>0</v>
      </c>
      <c r="J334" s="112">
        <f t="shared" ref="J334:J335" si="439">ROUND(E334*G334,0)</f>
        <v>0</v>
      </c>
      <c r="K334" s="112">
        <f t="shared" ref="K334:K335" si="440">ROUND(F334*G334,0)</f>
        <v>12240</v>
      </c>
      <c r="L334" s="92" t="str">
        <f t="shared" si="386"/>
        <v>TP Hà Tĩnh</v>
      </c>
      <c r="M334" s="94">
        <f t="shared" si="387"/>
        <v>0</v>
      </c>
      <c r="N334" s="92" t="s">
        <v>29</v>
      </c>
      <c r="O334" s="92" t="s">
        <v>238</v>
      </c>
    </row>
    <row r="335" spans="1:17" ht="25.5" hidden="1" customHeight="1">
      <c r="A335" s="109" t="s">
        <v>8</v>
      </c>
      <c r="B335" s="110" t="s">
        <v>239</v>
      </c>
      <c r="C335" s="111"/>
      <c r="D335" s="111"/>
      <c r="E335" s="111">
        <v>1</v>
      </c>
      <c r="F335" s="111"/>
      <c r="G335" s="119">
        <f>G333-G334</f>
        <v>109760</v>
      </c>
      <c r="H335" s="112">
        <f t="shared" si="437"/>
        <v>0</v>
      </c>
      <c r="I335" s="112">
        <f t="shared" si="438"/>
        <v>0</v>
      </c>
      <c r="J335" s="112">
        <f t="shared" si="439"/>
        <v>109760</v>
      </c>
      <c r="K335" s="112">
        <f t="shared" si="440"/>
        <v>0</v>
      </c>
      <c r="L335" s="92" t="str">
        <f t="shared" si="386"/>
        <v>TP Hà Tĩnh</v>
      </c>
      <c r="M335" s="94">
        <f t="shared" si="387"/>
        <v>0</v>
      </c>
      <c r="N335" s="92" t="s">
        <v>29</v>
      </c>
      <c r="O335" s="92" t="s">
        <v>240</v>
      </c>
    </row>
    <row r="336" spans="1:17" s="88" customFormat="1" ht="25.5" hidden="1" customHeight="1">
      <c r="A336" s="113">
        <v>6</v>
      </c>
      <c r="B336" s="114" t="s">
        <v>31</v>
      </c>
      <c r="C336" s="115"/>
      <c r="D336" s="115"/>
      <c r="E336" s="115"/>
      <c r="F336" s="115"/>
      <c r="G336" s="116">
        <f>G337+G342</f>
        <v>7300</v>
      </c>
      <c r="H336" s="116">
        <f t="shared" ref="H336" si="441">H337+H342</f>
        <v>0</v>
      </c>
      <c r="I336" s="116">
        <f>I337+I342</f>
        <v>0</v>
      </c>
      <c r="J336" s="116">
        <f t="shared" ref="J336:K336" si="442">J337+J342</f>
        <v>5281</v>
      </c>
      <c r="K336" s="116">
        <f t="shared" si="442"/>
        <v>2019</v>
      </c>
      <c r="L336" s="108" t="str">
        <f t="shared" si="386"/>
        <v>TP Hà Tĩnh</v>
      </c>
      <c r="M336" s="94">
        <f t="shared" si="387"/>
        <v>0</v>
      </c>
      <c r="N336" s="108" t="s">
        <v>165</v>
      </c>
      <c r="O336" s="108" t="s">
        <v>201</v>
      </c>
      <c r="P336" s="108"/>
      <c r="Q336" s="108"/>
    </row>
    <row r="337" spans="1:17" ht="25.5" hidden="1" customHeight="1">
      <c r="A337" s="109" t="s">
        <v>241</v>
      </c>
      <c r="B337" s="110" t="s">
        <v>242</v>
      </c>
      <c r="C337" s="111"/>
      <c r="D337" s="111"/>
      <c r="E337" s="111"/>
      <c r="F337" s="111"/>
      <c r="G337" s="112">
        <v>3738</v>
      </c>
      <c r="H337" s="112">
        <f t="shared" ref="H337:I337" si="443">H338+H341</f>
        <v>0</v>
      </c>
      <c r="I337" s="112">
        <f t="shared" si="443"/>
        <v>0</v>
      </c>
      <c r="J337" s="112">
        <f>J338+J341</f>
        <v>3062</v>
      </c>
      <c r="K337" s="112">
        <f t="shared" ref="K337" si="444">K338+K341</f>
        <v>676</v>
      </c>
      <c r="L337" s="92" t="str">
        <f t="shared" si="386"/>
        <v>TP Hà Tĩnh</v>
      </c>
      <c r="M337" s="94">
        <f t="shared" si="387"/>
        <v>0</v>
      </c>
      <c r="N337" s="92" t="s">
        <v>165</v>
      </c>
      <c r="O337" s="92" t="s">
        <v>243</v>
      </c>
      <c r="P337" s="92" t="s">
        <v>201</v>
      </c>
    </row>
    <row r="338" spans="1:17" ht="25.5" hidden="1" customHeight="1">
      <c r="A338" s="109" t="s">
        <v>71</v>
      </c>
      <c r="B338" s="110" t="s">
        <v>244</v>
      </c>
      <c r="C338" s="111"/>
      <c r="D338" s="111"/>
      <c r="E338" s="111"/>
      <c r="F338" s="111"/>
      <c r="G338" s="112">
        <v>1538</v>
      </c>
      <c r="H338" s="112">
        <f t="shared" ref="H338:I338" si="445">+H339+H340</f>
        <v>0</v>
      </c>
      <c r="I338" s="112">
        <f t="shared" si="445"/>
        <v>0</v>
      </c>
      <c r="J338" s="112">
        <f>+J339+J340</f>
        <v>862</v>
      </c>
      <c r="K338" s="112">
        <f t="shared" ref="K338" si="446">+K339+K340</f>
        <v>676</v>
      </c>
      <c r="L338" s="92" t="str">
        <f t="shared" si="386"/>
        <v>TP Hà Tĩnh</v>
      </c>
      <c r="M338" s="94">
        <f t="shared" si="387"/>
        <v>0</v>
      </c>
      <c r="N338" s="92" t="s">
        <v>165</v>
      </c>
      <c r="O338" s="92" t="s">
        <v>243</v>
      </c>
    </row>
    <row r="339" spans="1:17" ht="25.5" hidden="1" customHeight="1">
      <c r="A339" s="109" t="s">
        <v>8</v>
      </c>
      <c r="B339" s="110" t="s">
        <v>245</v>
      </c>
      <c r="C339" s="111"/>
      <c r="D339" s="111"/>
      <c r="E339" s="111"/>
      <c r="F339" s="111">
        <v>1</v>
      </c>
      <c r="G339" s="112">
        <v>102</v>
      </c>
      <c r="H339" s="112">
        <f t="shared" ref="H339:H341" si="447">ROUND(C339*G339,0)</f>
        <v>0</v>
      </c>
      <c r="I339" s="112">
        <f t="shared" ref="I339:I341" si="448">G339-H339-J339-K339</f>
        <v>0</v>
      </c>
      <c r="J339" s="112">
        <f t="shared" ref="J339:J341" si="449">ROUND(E339*G339,0)</f>
        <v>0</v>
      </c>
      <c r="K339" s="112">
        <f t="shared" ref="K339:K341" si="450">ROUND(F339*G339,0)</f>
        <v>102</v>
      </c>
      <c r="L339" s="92" t="str">
        <f t="shared" si="386"/>
        <v>TP Hà Tĩnh</v>
      </c>
      <c r="M339" s="94">
        <f t="shared" si="387"/>
        <v>0</v>
      </c>
      <c r="N339" s="92" t="s">
        <v>165</v>
      </c>
      <c r="O339" s="92" t="s">
        <v>243</v>
      </c>
    </row>
    <row r="340" spans="1:17" ht="25.5" hidden="1" customHeight="1">
      <c r="A340" s="109" t="s">
        <v>8</v>
      </c>
      <c r="B340" s="110" t="s">
        <v>246</v>
      </c>
      <c r="C340" s="111"/>
      <c r="D340" s="111"/>
      <c r="E340" s="111">
        <v>0.6</v>
      </c>
      <c r="F340" s="111">
        <v>0.4</v>
      </c>
      <c r="G340" s="119">
        <f>G338-G339</f>
        <v>1436</v>
      </c>
      <c r="H340" s="112">
        <f t="shared" si="447"/>
        <v>0</v>
      </c>
      <c r="I340" s="112">
        <f t="shared" si="448"/>
        <v>0</v>
      </c>
      <c r="J340" s="112">
        <f t="shared" si="449"/>
        <v>862</v>
      </c>
      <c r="K340" s="112">
        <f t="shared" si="450"/>
        <v>574</v>
      </c>
      <c r="L340" s="92" t="str">
        <f t="shared" si="386"/>
        <v>TP Hà Tĩnh</v>
      </c>
      <c r="M340" s="94">
        <f t="shared" si="387"/>
        <v>0</v>
      </c>
      <c r="N340" s="92" t="s">
        <v>165</v>
      </c>
      <c r="O340" s="92" t="s">
        <v>243</v>
      </c>
    </row>
    <row r="341" spans="1:17" ht="25.5" hidden="1" customHeight="1">
      <c r="A341" s="109" t="s">
        <v>72</v>
      </c>
      <c r="B341" s="110" t="s">
        <v>247</v>
      </c>
      <c r="C341" s="111"/>
      <c r="D341" s="111"/>
      <c r="E341" s="111">
        <v>1</v>
      </c>
      <c r="F341" s="111"/>
      <c r="G341" s="119">
        <f>G337-G338</f>
        <v>2200</v>
      </c>
      <c r="H341" s="112">
        <f t="shared" si="447"/>
        <v>0</v>
      </c>
      <c r="I341" s="112">
        <f t="shared" si="448"/>
        <v>0</v>
      </c>
      <c r="J341" s="112">
        <f t="shared" si="449"/>
        <v>2200</v>
      </c>
      <c r="K341" s="112">
        <f t="shared" si="450"/>
        <v>0</v>
      </c>
      <c r="L341" s="92" t="str">
        <f t="shared" si="386"/>
        <v>TP Hà Tĩnh</v>
      </c>
      <c r="M341" s="94">
        <f t="shared" si="387"/>
        <v>0</v>
      </c>
      <c r="N341" s="92" t="s">
        <v>165</v>
      </c>
      <c r="O341" s="92" t="s">
        <v>243</v>
      </c>
    </row>
    <row r="342" spans="1:17" ht="25.5" hidden="1" customHeight="1">
      <c r="A342" s="109" t="s">
        <v>248</v>
      </c>
      <c r="B342" s="110" t="s">
        <v>249</v>
      </c>
      <c r="C342" s="111"/>
      <c r="D342" s="111"/>
      <c r="E342" s="111"/>
      <c r="F342" s="111"/>
      <c r="G342" s="117">
        <f>SUMIF('Bieu 01 (2020)'!$B$7:$B$19,"TP Hà Tĩnh",'Bieu 01 (2020)'!$I$7:$I$19)-G337</f>
        <v>3562</v>
      </c>
      <c r="H342" s="112">
        <f t="shared" ref="H342:I342" si="451">+H343+H344</f>
        <v>0</v>
      </c>
      <c r="I342" s="112">
        <f t="shared" si="451"/>
        <v>0</v>
      </c>
      <c r="J342" s="112">
        <f>+J343+J344</f>
        <v>2219</v>
      </c>
      <c r="K342" s="112">
        <f t="shared" ref="K342" si="452">+K343+K344</f>
        <v>1343</v>
      </c>
      <c r="L342" s="92" t="str">
        <f t="shared" si="386"/>
        <v>TP Hà Tĩnh</v>
      </c>
      <c r="M342" s="94">
        <f t="shared" si="387"/>
        <v>0</v>
      </c>
      <c r="N342" s="92" t="s">
        <v>165</v>
      </c>
      <c r="O342" s="92" t="s">
        <v>250</v>
      </c>
      <c r="P342" s="92" t="s">
        <v>201</v>
      </c>
    </row>
    <row r="343" spans="1:17" ht="25.5" hidden="1" customHeight="1">
      <c r="A343" s="109" t="s">
        <v>8</v>
      </c>
      <c r="B343" s="110" t="s">
        <v>251</v>
      </c>
      <c r="C343" s="111"/>
      <c r="D343" s="111"/>
      <c r="E343" s="111">
        <v>1</v>
      </c>
      <c r="F343" s="111"/>
      <c r="G343" s="119">
        <f>G342-G344</f>
        <v>2219</v>
      </c>
      <c r="H343" s="112">
        <f t="shared" ref="H343:H345" si="453">ROUND(C343*G343,0)</f>
        <v>0</v>
      </c>
      <c r="I343" s="112">
        <f t="shared" ref="I343:I345" si="454">G343-H343-J343-K343</f>
        <v>0</v>
      </c>
      <c r="J343" s="112">
        <f t="shared" ref="J343:J345" si="455">ROUND(E343*G343,0)</f>
        <v>2219</v>
      </c>
      <c r="K343" s="112">
        <f t="shared" ref="K343:K345" si="456">ROUND(F343*G343,0)</f>
        <v>0</v>
      </c>
      <c r="L343" s="92" t="str">
        <f t="shared" si="386"/>
        <v>TP Hà Tĩnh</v>
      </c>
      <c r="M343" s="94">
        <f t="shared" si="387"/>
        <v>0</v>
      </c>
      <c r="N343" s="92" t="s">
        <v>165</v>
      </c>
      <c r="O343" s="92" t="s">
        <v>250</v>
      </c>
    </row>
    <row r="344" spans="1:17" ht="25.5" hidden="1" customHeight="1">
      <c r="A344" s="109" t="s">
        <v>8</v>
      </c>
      <c r="B344" s="110" t="s">
        <v>252</v>
      </c>
      <c r="C344" s="111"/>
      <c r="D344" s="111"/>
      <c r="E344" s="111"/>
      <c r="F344" s="111">
        <v>1</v>
      </c>
      <c r="G344" s="112">
        <v>1343</v>
      </c>
      <c r="H344" s="112">
        <f t="shared" si="453"/>
        <v>0</v>
      </c>
      <c r="I344" s="112">
        <f t="shared" si="454"/>
        <v>0</v>
      </c>
      <c r="J344" s="112">
        <f t="shared" si="455"/>
        <v>0</v>
      </c>
      <c r="K344" s="112">
        <f t="shared" si="456"/>
        <v>1343</v>
      </c>
      <c r="L344" s="92" t="str">
        <f t="shared" si="386"/>
        <v>TP Hà Tĩnh</v>
      </c>
      <c r="M344" s="94">
        <f t="shared" si="387"/>
        <v>0</v>
      </c>
      <c r="N344" s="92" t="s">
        <v>165</v>
      </c>
      <c r="O344" s="92" t="s">
        <v>250</v>
      </c>
    </row>
    <row r="345" spans="1:17" ht="25.5" hidden="1" customHeight="1">
      <c r="A345" s="109">
        <v>7</v>
      </c>
      <c r="B345" s="110" t="s">
        <v>209</v>
      </c>
      <c r="C345" s="111"/>
      <c r="D345" s="111"/>
      <c r="E345" s="111"/>
      <c r="F345" s="111">
        <v>1</v>
      </c>
      <c r="G345" s="117">
        <f>SUMIF('Bieu 01 (2020)'!$B$7:$B$19,"TP Hà Tĩnh",'Bieu 01 (2020)'!$J$7:$J$19)</f>
        <v>6800</v>
      </c>
      <c r="H345" s="112">
        <f t="shared" si="453"/>
        <v>0</v>
      </c>
      <c r="I345" s="112">
        <f t="shared" si="454"/>
        <v>0</v>
      </c>
      <c r="J345" s="112">
        <f t="shared" si="455"/>
        <v>0</v>
      </c>
      <c r="K345" s="112">
        <f t="shared" si="456"/>
        <v>6800</v>
      </c>
      <c r="L345" s="92" t="str">
        <f t="shared" si="386"/>
        <v>TP Hà Tĩnh</v>
      </c>
      <c r="M345" s="94">
        <f t="shared" si="387"/>
        <v>0</v>
      </c>
      <c r="N345" s="92" t="s">
        <v>210</v>
      </c>
      <c r="O345" s="92" t="s">
        <v>201</v>
      </c>
    </row>
    <row r="346" spans="1:17" s="88" customFormat="1" ht="25.5" hidden="1" customHeight="1">
      <c r="A346" s="113">
        <v>8</v>
      </c>
      <c r="B346" s="114" t="s">
        <v>211</v>
      </c>
      <c r="C346" s="115"/>
      <c r="D346" s="115"/>
      <c r="E346" s="115"/>
      <c r="F346" s="115"/>
      <c r="G346" s="116">
        <f>G347</f>
        <v>23000</v>
      </c>
      <c r="H346" s="116">
        <f t="shared" ref="H346:K346" si="457">H347</f>
        <v>0</v>
      </c>
      <c r="I346" s="116">
        <f t="shared" si="457"/>
        <v>10625</v>
      </c>
      <c r="J346" s="116">
        <f t="shared" si="457"/>
        <v>11850</v>
      </c>
      <c r="K346" s="116">
        <f t="shared" si="457"/>
        <v>525</v>
      </c>
      <c r="L346" s="108" t="str">
        <f t="shared" si="386"/>
        <v>TP Hà Tĩnh</v>
      </c>
      <c r="M346" s="94">
        <f t="shared" si="387"/>
        <v>0</v>
      </c>
      <c r="N346" s="108" t="s">
        <v>32</v>
      </c>
      <c r="O346" s="108" t="s">
        <v>201</v>
      </c>
      <c r="P346" s="108" t="s">
        <v>311</v>
      </c>
      <c r="Q346" s="108"/>
    </row>
    <row r="347" spans="1:17" ht="25.5" hidden="1" customHeight="1">
      <c r="A347" s="109" t="s">
        <v>71</v>
      </c>
      <c r="B347" s="110" t="s">
        <v>336</v>
      </c>
      <c r="C347" s="111"/>
      <c r="D347" s="111"/>
      <c r="E347" s="111"/>
      <c r="F347" s="111"/>
      <c r="G347" s="117">
        <f>SUMIF('Bieu 01 (2020)'!$B$7:$B$19,"TP Hà Tĩnh",'Bieu 01 (2020)'!$K$7:$K$19)</f>
        <v>23000</v>
      </c>
      <c r="H347" s="112">
        <f t="shared" ref="H347:I347" si="458">+H348+H349</f>
        <v>0</v>
      </c>
      <c r="I347" s="112">
        <f t="shared" si="458"/>
        <v>10625</v>
      </c>
      <c r="J347" s="112">
        <f>+J348+J349</f>
        <v>11850</v>
      </c>
      <c r="K347" s="112">
        <f t="shared" ref="K347" si="459">+K348+K349</f>
        <v>525</v>
      </c>
      <c r="L347" s="108" t="str">
        <f t="shared" si="386"/>
        <v>TP Hà Tĩnh</v>
      </c>
      <c r="M347" s="94">
        <f t="shared" si="387"/>
        <v>0</v>
      </c>
      <c r="N347" s="92" t="s">
        <v>32</v>
      </c>
      <c r="P347" s="108" t="s">
        <v>311</v>
      </c>
    </row>
    <row r="348" spans="1:17" ht="25.5" hidden="1" customHeight="1">
      <c r="A348" s="109" t="s">
        <v>8</v>
      </c>
      <c r="B348" s="110" t="s">
        <v>255</v>
      </c>
      <c r="C348" s="111"/>
      <c r="D348" s="111"/>
      <c r="E348" s="120">
        <v>0.7</v>
      </c>
      <c r="F348" s="120">
        <v>0.3</v>
      </c>
      <c r="G348" s="112">
        <v>1749</v>
      </c>
      <c r="H348" s="112">
        <f t="shared" ref="H348:H349" si="460">ROUND(C348*G348,0)</f>
        <v>0</v>
      </c>
      <c r="I348" s="112">
        <f t="shared" ref="I348:I349" si="461">G348-H348-J348-K348</f>
        <v>0</v>
      </c>
      <c r="J348" s="112">
        <f t="shared" ref="J348:J349" si="462">ROUND(E348*G348,0)</f>
        <v>1224</v>
      </c>
      <c r="K348" s="112">
        <f t="shared" ref="K348:K349" si="463">ROUND(F348*G348,0)</f>
        <v>525</v>
      </c>
      <c r="L348" s="92" t="str">
        <f t="shared" si="386"/>
        <v>TP Hà Tĩnh</v>
      </c>
      <c r="M348" s="94">
        <f t="shared" si="387"/>
        <v>0</v>
      </c>
      <c r="N348" s="92" t="s">
        <v>32</v>
      </c>
      <c r="P348" s="108" t="s">
        <v>311</v>
      </c>
      <c r="Q348" s="92" t="s">
        <v>256</v>
      </c>
    </row>
    <row r="349" spans="1:17" ht="25.5" hidden="1" customHeight="1">
      <c r="A349" s="109" t="s">
        <v>8</v>
      </c>
      <c r="B349" s="110" t="s">
        <v>337</v>
      </c>
      <c r="C349" s="111"/>
      <c r="D349" s="111">
        <v>0.5</v>
      </c>
      <c r="E349" s="111">
        <v>0.5</v>
      </c>
      <c r="F349" s="111"/>
      <c r="G349" s="119">
        <f>G347-G348</f>
        <v>21251</v>
      </c>
      <c r="H349" s="112">
        <f t="shared" si="460"/>
        <v>0</v>
      </c>
      <c r="I349" s="112">
        <f t="shared" si="461"/>
        <v>10625</v>
      </c>
      <c r="J349" s="112">
        <f t="shared" si="462"/>
        <v>10626</v>
      </c>
      <c r="K349" s="112">
        <f t="shared" si="463"/>
        <v>0</v>
      </c>
      <c r="L349" s="92" t="str">
        <f t="shared" si="386"/>
        <v>TP Hà Tĩnh</v>
      </c>
      <c r="M349" s="94">
        <f t="shared" si="387"/>
        <v>0</v>
      </c>
      <c r="N349" s="92" t="s">
        <v>32</v>
      </c>
      <c r="P349" s="108" t="s">
        <v>311</v>
      </c>
      <c r="Q349" s="92" t="s">
        <v>313</v>
      </c>
    </row>
    <row r="350" spans="1:17" ht="25.5" hidden="1" customHeight="1">
      <c r="A350" s="109">
        <v>9</v>
      </c>
      <c r="B350" s="110" t="s">
        <v>212</v>
      </c>
      <c r="C350" s="111"/>
      <c r="D350" s="111"/>
      <c r="E350" s="111"/>
      <c r="F350" s="111"/>
      <c r="G350" s="112">
        <f>G351+G352</f>
        <v>0</v>
      </c>
      <c r="H350" s="112">
        <f t="shared" ref="H350:K350" si="464">H351+H352</f>
        <v>0</v>
      </c>
      <c r="I350" s="112">
        <f t="shared" si="464"/>
        <v>0</v>
      </c>
      <c r="J350" s="112">
        <f t="shared" si="464"/>
        <v>0</v>
      </c>
      <c r="K350" s="112">
        <f t="shared" si="464"/>
        <v>0</v>
      </c>
      <c r="L350" s="92" t="str">
        <f t="shared" si="386"/>
        <v>TP Hà Tĩnh</v>
      </c>
      <c r="M350" s="94">
        <f t="shared" si="387"/>
        <v>0</v>
      </c>
      <c r="N350" s="92" t="s">
        <v>213</v>
      </c>
      <c r="O350" s="92" t="s">
        <v>201</v>
      </c>
    </row>
    <row r="351" spans="1:17" ht="25.5" hidden="1" customHeight="1">
      <c r="A351" s="109" t="s">
        <v>8</v>
      </c>
      <c r="B351" s="110" t="s">
        <v>259</v>
      </c>
      <c r="C351" s="121">
        <v>0.7</v>
      </c>
      <c r="D351" s="121">
        <v>0.2</v>
      </c>
      <c r="E351" s="121">
        <v>0.1</v>
      </c>
      <c r="F351" s="111"/>
      <c r="G351" s="112"/>
      <c r="H351" s="112">
        <f t="shared" ref="H351:H352" si="465">ROUND(C351*G351,0)</f>
        <v>0</v>
      </c>
      <c r="I351" s="112">
        <f t="shared" ref="I351:I352" si="466">G351-H351-J351-K351</f>
        <v>0</v>
      </c>
      <c r="J351" s="112">
        <f t="shared" ref="J351:J352" si="467">ROUND(E351*G351,0)</f>
        <v>0</v>
      </c>
      <c r="K351" s="112">
        <f t="shared" ref="K351:K352" si="468">ROUND(F351*G351,0)</f>
        <v>0</v>
      </c>
      <c r="L351" s="92" t="str">
        <f t="shared" si="386"/>
        <v>TP Hà Tĩnh</v>
      </c>
      <c r="M351" s="94">
        <f t="shared" si="387"/>
        <v>0</v>
      </c>
      <c r="N351" s="92" t="s">
        <v>213</v>
      </c>
    </row>
    <row r="352" spans="1:17" ht="25.5" hidden="1" customHeight="1">
      <c r="A352" s="109" t="s">
        <v>8</v>
      </c>
      <c r="B352" s="110" t="s">
        <v>260</v>
      </c>
      <c r="C352" s="111"/>
      <c r="D352" s="121">
        <v>0.5</v>
      </c>
      <c r="E352" s="121">
        <v>0.5</v>
      </c>
      <c r="F352" s="111"/>
      <c r="G352" s="117">
        <f>SUMIF('Bieu 01 (2020)'!$B$7:$B$19,"TP Hà Tĩnh",'Bieu 01 (2020)'!$L$7:$L$19)-G351</f>
        <v>0</v>
      </c>
      <c r="H352" s="112">
        <f t="shared" si="465"/>
        <v>0</v>
      </c>
      <c r="I352" s="112">
        <f t="shared" si="466"/>
        <v>0</v>
      </c>
      <c r="J352" s="112">
        <f t="shared" si="467"/>
        <v>0</v>
      </c>
      <c r="K352" s="112">
        <f t="shared" si="468"/>
        <v>0</v>
      </c>
      <c r="L352" s="92" t="str">
        <f t="shared" si="386"/>
        <v>TP Hà Tĩnh</v>
      </c>
      <c r="M352" s="94">
        <f t="shared" si="387"/>
        <v>0</v>
      </c>
      <c r="N352" s="92" t="s">
        <v>213</v>
      </c>
    </row>
    <row r="353" spans="1:17" s="88" customFormat="1" ht="25.5" hidden="1" customHeight="1">
      <c r="A353" s="113">
        <v>10</v>
      </c>
      <c r="B353" s="114" t="s">
        <v>214</v>
      </c>
      <c r="C353" s="115"/>
      <c r="D353" s="115"/>
      <c r="E353" s="115"/>
      <c r="F353" s="115"/>
      <c r="G353" s="116">
        <f>+G354+G363+G373+G377+G378+G379</f>
        <v>505000</v>
      </c>
      <c r="H353" s="116">
        <f>+H354+H363+H373+H377+H378+H379</f>
        <v>0</v>
      </c>
      <c r="I353" s="116">
        <f>+I354+I363+I373+I377+I378+I379</f>
        <v>177700</v>
      </c>
      <c r="J353" s="116">
        <f>+J354+J363+J373+J377+J378+J379</f>
        <v>305300</v>
      </c>
      <c r="K353" s="116">
        <f>+K354+K363+K373+K377+K378+K379</f>
        <v>22000</v>
      </c>
      <c r="L353" s="108" t="str">
        <f t="shared" si="386"/>
        <v>TP Hà Tĩnh</v>
      </c>
      <c r="M353" s="94">
        <f t="shared" si="387"/>
        <v>0</v>
      </c>
      <c r="N353" s="108" t="s">
        <v>215</v>
      </c>
      <c r="O353" s="108" t="s">
        <v>201</v>
      </c>
      <c r="P353" s="108"/>
      <c r="Q353" s="108"/>
    </row>
    <row r="354" spans="1:17" s="88" customFormat="1" ht="25.5" hidden="1" customHeight="1">
      <c r="A354" s="113" t="s">
        <v>261</v>
      </c>
      <c r="B354" s="114" t="s">
        <v>262</v>
      </c>
      <c r="C354" s="115"/>
      <c r="D354" s="115"/>
      <c r="E354" s="115"/>
      <c r="F354" s="115"/>
      <c r="G354" s="116">
        <v>0</v>
      </c>
      <c r="H354" s="116">
        <f>H355+H358</f>
        <v>0</v>
      </c>
      <c r="I354" s="116">
        <f t="shared" ref="I354:K354" si="469">I355+I358</f>
        <v>0</v>
      </c>
      <c r="J354" s="116">
        <f t="shared" si="469"/>
        <v>0</v>
      </c>
      <c r="K354" s="116">
        <f t="shared" si="469"/>
        <v>0</v>
      </c>
      <c r="L354" s="108" t="str">
        <f t="shared" si="386"/>
        <v>TP Hà Tĩnh</v>
      </c>
      <c r="M354" s="94">
        <f t="shared" si="387"/>
        <v>0</v>
      </c>
      <c r="N354" s="92" t="s">
        <v>215</v>
      </c>
      <c r="O354" s="108" t="s">
        <v>263</v>
      </c>
      <c r="P354" s="108" t="s">
        <v>201</v>
      </c>
      <c r="Q354" s="108"/>
    </row>
    <row r="355" spans="1:17" ht="25.5" hidden="1" customHeight="1">
      <c r="A355" s="109" t="s">
        <v>71</v>
      </c>
      <c r="B355" s="110" t="s">
        <v>338</v>
      </c>
      <c r="C355" s="111"/>
      <c r="D355" s="111"/>
      <c r="E355" s="111"/>
      <c r="F355" s="111"/>
      <c r="G355" s="112">
        <v>0</v>
      </c>
      <c r="H355" s="112">
        <f t="shared" ref="H355:K355" si="470">+H356+H357</f>
        <v>0</v>
      </c>
      <c r="I355" s="112">
        <f t="shared" si="470"/>
        <v>0</v>
      </c>
      <c r="J355" s="112">
        <f t="shared" si="470"/>
        <v>0</v>
      </c>
      <c r="K355" s="112">
        <f t="shared" si="470"/>
        <v>0</v>
      </c>
      <c r="L355" s="92" t="str">
        <f t="shared" si="386"/>
        <v>TP Hà Tĩnh</v>
      </c>
      <c r="M355" s="94">
        <f t="shared" si="387"/>
        <v>0</v>
      </c>
      <c r="N355" s="92" t="s">
        <v>215</v>
      </c>
      <c r="O355" s="92" t="s">
        <v>263</v>
      </c>
      <c r="P355" s="92" t="s">
        <v>265</v>
      </c>
    </row>
    <row r="356" spans="1:17" ht="25.5" hidden="1" customHeight="1">
      <c r="A356" s="109" t="s">
        <v>8</v>
      </c>
      <c r="B356" s="110" t="s">
        <v>266</v>
      </c>
      <c r="C356" s="111"/>
      <c r="D356" s="111">
        <v>1</v>
      </c>
      <c r="E356" s="111"/>
      <c r="F356" s="111"/>
      <c r="G356" s="119">
        <f>ROUND(G355*55%,0)</f>
        <v>0</v>
      </c>
      <c r="H356" s="112">
        <f t="shared" ref="H356:H357" si="471">ROUND(C356*G356,0)</f>
        <v>0</v>
      </c>
      <c r="I356" s="112">
        <f t="shared" ref="I356:I357" si="472">G356-H356-J356-K356</f>
        <v>0</v>
      </c>
      <c r="J356" s="112">
        <f t="shared" ref="J356:J357" si="473">ROUND(E356*G356,0)</f>
        <v>0</v>
      </c>
      <c r="K356" s="112">
        <f t="shared" ref="K356:K357" si="474">ROUND(F356*G356,0)</f>
        <v>0</v>
      </c>
      <c r="L356" s="92" t="str">
        <f t="shared" si="386"/>
        <v>TP Hà Tĩnh</v>
      </c>
      <c r="M356" s="94">
        <f t="shared" si="387"/>
        <v>0</v>
      </c>
      <c r="N356" s="92" t="s">
        <v>215</v>
      </c>
      <c r="O356" s="92" t="s">
        <v>263</v>
      </c>
      <c r="P356" s="92" t="s">
        <v>265</v>
      </c>
      <c r="Q356" s="92" t="s">
        <v>267</v>
      </c>
    </row>
    <row r="357" spans="1:17" ht="25.5" hidden="1" customHeight="1">
      <c r="A357" s="109" t="s">
        <v>8</v>
      </c>
      <c r="B357" s="110" t="s">
        <v>268</v>
      </c>
      <c r="C357" s="111"/>
      <c r="D357" s="111">
        <v>0.6</v>
      </c>
      <c r="E357" s="111">
        <v>0.4</v>
      </c>
      <c r="F357" s="111"/>
      <c r="G357" s="119">
        <f>G355-G356</f>
        <v>0</v>
      </c>
      <c r="H357" s="112">
        <f t="shared" si="471"/>
        <v>0</v>
      </c>
      <c r="I357" s="112">
        <f t="shared" si="472"/>
        <v>0</v>
      </c>
      <c r="J357" s="112">
        <f t="shared" si="473"/>
        <v>0</v>
      </c>
      <c r="K357" s="112">
        <f t="shared" si="474"/>
        <v>0</v>
      </c>
      <c r="L357" s="92" t="str">
        <f t="shared" si="386"/>
        <v>TP Hà Tĩnh</v>
      </c>
      <c r="M357" s="94">
        <f t="shared" si="387"/>
        <v>0</v>
      </c>
      <c r="N357" s="92" t="s">
        <v>215</v>
      </c>
      <c r="O357" s="92" t="s">
        <v>263</v>
      </c>
      <c r="P357" s="92" t="s">
        <v>265</v>
      </c>
      <c r="Q357" s="92" t="s">
        <v>269</v>
      </c>
    </row>
    <row r="358" spans="1:17" ht="25.5" hidden="1" customHeight="1">
      <c r="A358" s="109" t="s">
        <v>72</v>
      </c>
      <c r="B358" s="110" t="s">
        <v>270</v>
      </c>
      <c r="C358" s="111"/>
      <c r="D358" s="111"/>
      <c r="E358" s="111"/>
      <c r="F358" s="111"/>
      <c r="G358" s="119">
        <f>G354-G355</f>
        <v>0</v>
      </c>
      <c r="H358" s="112">
        <f t="shared" ref="H358:I358" si="475">+H359+H360</f>
        <v>0</v>
      </c>
      <c r="I358" s="112">
        <f t="shared" si="475"/>
        <v>0</v>
      </c>
      <c r="J358" s="112">
        <f>+J359+J360</f>
        <v>0</v>
      </c>
      <c r="K358" s="112">
        <f t="shared" ref="K358" si="476">+K359+K360</f>
        <v>0</v>
      </c>
      <c r="L358" s="92" t="str">
        <f t="shared" si="386"/>
        <v>TP Hà Tĩnh</v>
      </c>
      <c r="M358" s="94">
        <f t="shared" si="387"/>
        <v>0</v>
      </c>
      <c r="N358" s="92" t="s">
        <v>215</v>
      </c>
      <c r="O358" s="92" t="s">
        <v>263</v>
      </c>
      <c r="P358" s="92" t="s">
        <v>271</v>
      </c>
    </row>
    <row r="359" spans="1:17" ht="25.5" hidden="1" customHeight="1">
      <c r="A359" s="109" t="s">
        <v>8</v>
      </c>
      <c r="B359" s="110" t="s">
        <v>266</v>
      </c>
      <c r="C359" s="111"/>
      <c r="D359" s="111"/>
      <c r="E359" s="111">
        <v>1</v>
      </c>
      <c r="F359" s="111"/>
      <c r="G359" s="119">
        <f>ROUND(G358*55%,0)</f>
        <v>0</v>
      </c>
      <c r="H359" s="112">
        <f t="shared" ref="H359" si="477">ROUND(C359*G359,0)</f>
        <v>0</v>
      </c>
      <c r="I359" s="112">
        <f t="shared" ref="I359" si="478">G359-H359-J359-K359</f>
        <v>0</v>
      </c>
      <c r="J359" s="112">
        <f t="shared" ref="J359" si="479">ROUND(E359*G359,0)</f>
        <v>0</v>
      </c>
      <c r="K359" s="112">
        <f t="shared" ref="K359" si="480">ROUND(F359*G359,0)</f>
        <v>0</v>
      </c>
      <c r="L359" s="92" t="str">
        <f t="shared" si="386"/>
        <v>TP Hà Tĩnh</v>
      </c>
      <c r="M359" s="94">
        <f t="shared" si="387"/>
        <v>0</v>
      </c>
      <c r="N359" s="92" t="s">
        <v>215</v>
      </c>
      <c r="O359" s="92" t="s">
        <v>263</v>
      </c>
      <c r="P359" s="92" t="s">
        <v>271</v>
      </c>
      <c r="Q359" s="92" t="s">
        <v>267</v>
      </c>
    </row>
    <row r="360" spans="1:17" ht="25.5" hidden="1" customHeight="1">
      <c r="A360" s="109" t="s">
        <v>8</v>
      </c>
      <c r="B360" s="110" t="s">
        <v>268</v>
      </c>
      <c r="C360" s="111"/>
      <c r="D360" s="111"/>
      <c r="E360" s="111"/>
      <c r="F360" s="111"/>
      <c r="G360" s="119">
        <f>G358-G359</f>
        <v>0</v>
      </c>
      <c r="H360" s="112">
        <f>H361+H362</f>
        <v>0</v>
      </c>
      <c r="I360" s="112">
        <f t="shared" ref="I360:K360" si="481">I361+I362</f>
        <v>0</v>
      </c>
      <c r="J360" s="112">
        <f t="shared" si="481"/>
        <v>0</v>
      </c>
      <c r="K360" s="112">
        <f t="shared" si="481"/>
        <v>0</v>
      </c>
      <c r="L360" s="92" t="str">
        <f t="shared" si="386"/>
        <v>TP Hà Tĩnh</v>
      </c>
      <c r="M360" s="94">
        <f t="shared" si="387"/>
        <v>0</v>
      </c>
      <c r="N360" s="92" t="s">
        <v>215</v>
      </c>
      <c r="O360" s="92" t="s">
        <v>263</v>
      </c>
      <c r="P360" s="92" t="s">
        <v>271</v>
      </c>
      <c r="Q360" s="92" t="s">
        <v>269</v>
      </c>
    </row>
    <row r="361" spans="1:17" ht="25.5" hidden="1" customHeight="1">
      <c r="A361" s="122">
        <v>1</v>
      </c>
      <c r="B361" s="110" t="s">
        <v>339</v>
      </c>
      <c r="C361" s="111"/>
      <c r="D361" s="111">
        <v>0.45</v>
      </c>
      <c r="E361" s="111">
        <v>0.55000000000000004</v>
      </c>
      <c r="F361" s="111"/>
      <c r="G361" s="112"/>
      <c r="H361" s="112">
        <f t="shared" ref="H361:H362" si="482">ROUND(C361*G361,0)</f>
        <v>0</v>
      </c>
      <c r="I361" s="112">
        <f t="shared" ref="I361:I362" si="483">G361-H361-J361-K361</f>
        <v>0</v>
      </c>
      <c r="J361" s="112">
        <f t="shared" ref="J361:J362" si="484">ROUND(E361*G361,0)</f>
        <v>0</v>
      </c>
      <c r="K361" s="112">
        <f t="shared" ref="K361:K362" si="485">ROUND(F361*G361,0)</f>
        <v>0</v>
      </c>
      <c r="L361" s="92" t="str">
        <f t="shared" ref="L361:L385" si="486">L360</f>
        <v>TP Hà Tĩnh</v>
      </c>
      <c r="M361" s="94">
        <f t="shared" ref="M361:M388" si="487">SUM(H361:K361)-G361</f>
        <v>0</v>
      </c>
      <c r="N361" s="92" t="s">
        <v>215</v>
      </c>
      <c r="O361" s="92" t="s">
        <v>263</v>
      </c>
      <c r="P361" s="92" t="s">
        <v>271</v>
      </c>
    </row>
    <row r="362" spans="1:17" ht="25.5" hidden="1" customHeight="1">
      <c r="A362" s="122">
        <v>2</v>
      </c>
      <c r="B362" s="110" t="s">
        <v>315</v>
      </c>
      <c r="C362" s="111"/>
      <c r="D362" s="111">
        <v>0.5</v>
      </c>
      <c r="E362" s="111">
        <v>0.5</v>
      </c>
      <c r="F362" s="111"/>
      <c r="G362" s="119">
        <f>G360-G361</f>
        <v>0</v>
      </c>
      <c r="H362" s="112">
        <f t="shared" si="482"/>
        <v>0</v>
      </c>
      <c r="I362" s="112">
        <f t="shared" si="483"/>
        <v>0</v>
      </c>
      <c r="J362" s="112">
        <f t="shared" si="484"/>
        <v>0</v>
      </c>
      <c r="K362" s="112">
        <f t="shared" si="485"/>
        <v>0</v>
      </c>
      <c r="L362" s="92" t="str">
        <f t="shared" si="486"/>
        <v>TP Hà Tĩnh</v>
      </c>
      <c r="M362" s="94">
        <f t="shared" si="487"/>
        <v>0</v>
      </c>
      <c r="N362" s="92" t="s">
        <v>215</v>
      </c>
      <c r="O362" s="92" t="s">
        <v>263</v>
      </c>
      <c r="P362" s="92" t="s">
        <v>271</v>
      </c>
    </row>
    <row r="363" spans="1:17" s="88" customFormat="1" ht="25.5" hidden="1" customHeight="1">
      <c r="A363" s="113" t="s">
        <v>273</v>
      </c>
      <c r="B363" s="114" t="s">
        <v>274</v>
      </c>
      <c r="C363" s="115"/>
      <c r="D363" s="115"/>
      <c r="E363" s="115"/>
      <c r="F363" s="115"/>
      <c r="G363" s="116">
        <v>0</v>
      </c>
      <c r="H363" s="116">
        <f>+H364+H367</f>
        <v>0</v>
      </c>
      <c r="I363" s="116">
        <f t="shared" ref="I363:K363" si="488">+I364+I367</f>
        <v>0</v>
      </c>
      <c r="J363" s="116">
        <f t="shared" si="488"/>
        <v>0</v>
      </c>
      <c r="K363" s="116">
        <f t="shared" si="488"/>
        <v>0</v>
      </c>
      <c r="L363" s="108" t="str">
        <f t="shared" si="486"/>
        <v>TP Hà Tĩnh</v>
      </c>
      <c r="M363" s="94">
        <f t="shared" si="487"/>
        <v>0</v>
      </c>
      <c r="N363" s="92" t="s">
        <v>215</v>
      </c>
      <c r="O363" s="108" t="s">
        <v>275</v>
      </c>
      <c r="P363" s="108" t="s">
        <v>201</v>
      </c>
      <c r="Q363" s="108"/>
    </row>
    <row r="364" spans="1:17" s="88" customFormat="1" ht="25.5" hidden="1" customHeight="1">
      <c r="A364" s="113" t="s">
        <v>71</v>
      </c>
      <c r="B364" s="114" t="s">
        <v>276</v>
      </c>
      <c r="C364" s="115"/>
      <c r="D364" s="115"/>
      <c r="E364" s="115"/>
      <c r="F364" s="115"/>
      <c r="G364" s="116"/>
      <c r="H364" s="116">
        <f>+H365+H366</f>
        <v>0</v>
      </c>
      <c r="I364" s="116">
        <f t="shared" ref="I364:K364" si="489">+I365+I366</f>
        <v>0</v>
      </c>
      <c r="J364" s="116">
        <f t="shared" si="489"/>
        <v>0</v>
      </c>
      <c r="K364" s="116">
        <f t="shared" si="489"/>
        <v>0</v>
      </c>
      <c r="L364" s="108" t="str">
        <f t="shared" si="486"/>
        <v>TP Hà Tĩnh</v>
      </c>
      <c r="M364" s="88">
        <f t="shared" si="487"/>
        <v>0</v>
      </c>
      <c r="N364" s="108" t="s">
        <v>215</v>
      </c>
      <c r="O364" s="108" t="s">
        <v>275</v>
      </c>
      <c r="P364" s="108" t="s">
        <v>277</v>
      </c>
      <c r="Q364" s="108"/>
    </row>
    <row r="365" spans="1:17" ht="25.5" hidden="1" customHeight="1">
      <c r="A365" s="123" t="s">
        <v>8</v>
      </c>
      <c r="B365" s="124" t="s">
        <v>266</v>
      </c>
      <c r="C365" s="111"/>
      <c r="D365" s="121">
        <v>1</v>
      </c>
      <c r="E365" s="111"/>
      <c r="F365" s="111"/>
      <c r="G365" s="112">
        <f>ROUND(G364*55%,0)</f>
        <v>0</v>
      </c>
      <c r="H365" s="112">
        <f>ROUND(C365*G365,0)</f>
        <v>0</v>
      </c>
      <c r="I365" s="112">
        <f>G365-H365-J365-K365</f>
        <v>0</v>
      </c>
      <c r="J365" s="112">
        <f>ROUND(E365*G365,0)</f>
        <v>0</v>
      </c>
      <c r="K365" s="112">
        <f>ROUND(F365*G365,0)</f>
        <v>0</v>
      </c>
      <c r="L365" s="92" t="str">
        <f t="shared" si="486"/>
        <v>TP Hà Tĩnh</v>
      </c>
      <c r="M365" s="94">
        <f t="shared" si="487"/>
        <v>0</v>
      </c>
      <c r="N365" s="92" t="s">
        <v>215</v>
      </c>
      <c r="O365" s="92" t="s">
        <v>275</v>
      </c>
      <c r="P365" s="92" t="s">
        <v>277</v>
      </c>
    </row>
    <row r="366" spans="1:17" ht="25.5" hidden="1" customHeight="1">
      <c r="A366" s="123" t="s">
        <v>8</v>
      </c>
      <c r="B366" s="124" t="s">
        <v>268</v>
      </c>
      <c r="C366" s="111"/>
      <c r="D366" s="121">
        <v>0.5</v>
      </c>
      <c r="E366" s="121">
        <v>0.5</v>
      </c>
      <c r="F366" s="111"/>
      <c r="G366" s="112">
        <f>G364-G365</f>
        <v>0</v>
      </c>
      <c r="H366" s="112">
        <f t="shared" ref="H366" si="490">ROUND(C366*G366,0)</f>
        <v>0</v>
      </c>
      <c r="I366" s="112">
        <f t="shared" ref="I366" si="491">G366-H366-J366-K366</f>
        <v>0</v>
      </c>
      <c r="J366" s="112">
        <f>ROUND(E366*G366,0)</f>
        <v>0</v>
      </c>
      <c r="K366" s="112">
        <f t="shared" ref="K366" si="492">ROUND(F366*G366,0)</f>
        <v>0</v>
      </c>
      <c r="L366" s="92" t="str">
        <f t="shared" si="486"/>
        <v>TP Hà Tĩnh</v>
      </c>
      <c r="M366" s="94">
        <f t="shared" si="487"/>
        <v>0</v>
      </c>
      <c r="N366" s="92" t="s">
        <v>215</v>
      </c>
      <c r="O366" s="92" t="s">
        <v>275</v>
      </c>
      <c r="P366" s="92" t="s">
        <v>277</v>
      </c>
    </row>
    <row r="367" spans="1:17" s="88" customFormat="1" ht="25.5" hidden="1" customHeight="1">
      <c r="A367" s="113" t="s">
        <v>72</v>
      </c>
      <c r="B367" s="114" t="s">
        <v>326</v>
      </c>
      <c r="C367" s="115"/>
      <c r="D367" s="115"/>
      <c r="E367" s="115"/>
      <c r="F367" s="115"/>
      <c r="G367" s="138">
        <f>G363-G364</f>
        <v>0</v>
      </c>
      <c r="H367" s="116">
        <f>H368+H371+H372</f>
        <v>0</v>
      </c>
      <c r="I367" s="116">
        <f t="shared" ref="I367:K367" si="493">I368+I371+I372</f>
        <v>0</v>
      </c>
      <c r="J367" s="116">
        <f t="shared" si="493"/>
        <v>0</v>
      </c>
      <c r="K367" s="116">
        <f t="shared" si="493"/>
        <v>0</v>
      </c>
      <c r="L367" s="108" t="str">
        <f>L364</f>
        <v>TP Hà Tĩnh</v>
      </c>
      <c r="M367" s="88">
        <f t="shared" si="487"/>
        <v>0</v>
      </c>
      <c r="N367" s="108" t="s">
        <v>215</v>
      </c>
      <c r="O367" s="108" t="s">
        <v>275</v>
      </c>
      <c r="P367" s="108" t="s">
        <v>279</v>
      </c>
      <c r="Q367" s="108"/>
    </row>
    <row r="368" spans="1:17" ht="25.5" hidden="1" customHeight="1">
      <c r="A368" s="125" t="s">
        <v>8</v>
      </c>
      <c r="B368" s="126" t="s">
        <v>280</v>
      </c>
      <c r="C368" s="115"/>
      <c r="D368" s="115"/>
      <c r="E368" s="115"/>
      <c r="F368" s="115"/>
      <c r="G368" s="138">
        <f>G367-G371-G372</f>
        <v>0</v>
      </c>
      <c r="H368" s="116">
        <f>H369+H370</f>
        <v>0</v>
      </c>
      <c r="I368" s="116">
        <f t="shared" ref="I368:K368" si="494">I369+I370</f>
        <v>0</v>
      </c>
      <c r="J368" s="116">
        <f>J369+J370</f>
        <v>0</v>
      </c>
      <c r="K368" s="116">
        <f t="shared" si="494"/>
        <v>0</v>
      </c>
      <c r="L368" s="92" t="str">
        <f>L365</f>
        <v>TP Hà Tĩnh</v>
      </c>
      <c r="M368" s="94">
        <f t="shared" ref="M368:M372" si="495">SUM(H368:K368)-G368</f>
        <v>0</v>
      </c>
      <c r="N368" s="92" t="s">
        <v>215</v>
      </c>
      <c r="O368" s="92" t="s">
        <v>275</v>
      </c>
      <c r="P368" s="92" t="s">
        <v>279</v>
      </c>
    </row>
    <row r="369" spans="1:17" ht="25.5" hidden="1" customHeight="1">
      <c r="A369" s="127" t="s">
        <v>281</v>
      </c>
      <c r="B369" s="128" t="s">
        <v>266</v>
      </c>
      <c r="C369" s="129"/>
      <c r="D369" s="130">
        <v>1</v>
      </c>
      <c r="E369" s="129"/>
      <c r="F369" s="129"/>
      <c r="G369" s="131">
        <f>ROUND(G368*55%,0)</f>
        <v>0</v>
      </c>
      <c r="H369" s="131">
        <f>ROUND(C369*G369,0)</f>
        <v>0</v>
      </c>
      <c r="I369" s="131">
        <f>G369-H369-J369-K369</f>
        <v>0</v>
      </c>
      <c r="J369" s="131">
        <f>ROUND(E369*G369,0)</f>
        <v>0</v>
      </c>
      <c r="K369" s="131">
        <f>ROUND(F369*G369,0)</f>
        <v>0</v>
      </c>
      <c r="L369" s="92" t="str">
        <f>L362</f>
        <v>TP Hà Tĩnh</v>
      </c>
      <c r="M369" s="94">
        <f t="shared" si="495"/>
        <v>0</v>
      </c>
      <c r="N369" s="92" t="s">
        <v>215</v>
      </c>
      <c r="O369" s="92" t="s">
        <v>275</v>
      </c>
      <c r="P369" s="92" t="s">
        <v>279</v>
      </c>
    </row>
    <row r="370" spans="1:17" ht="25.5" hidden="1" customHeight="1">
      <c r="A370" s="127" t="s">
        <v>281</v>
      </c>
      <c r="B370" s="128" t="s">
        <v>268</v>
      </c>
      <c r="C370" s="129"/>
      <c r="D370" s="130"/>
      <c r="E370" s="130">
        <v>1</v>
      </c>
      <c r="F370" s="129"/>
      <c r="G370" s="131">
        <f>G368-G369</f>
        <v>0</v>
      </c>
      <c r="H370" s="131">
        <f t="shared" ref="H370:H372" si="496">ROUND(C370*G370,0)</f>
        <v>0</v>
      </c>
      <c r="I370" s="131">
        <f t="shared" ref="I370:I372" si="497">G370-H370-J370-K370</f>
        <v>0</v>
      </c>
      <c r="J370" s="131">
        <f>ROUND(E370*G370,0)</f>
        <v>0</v>
      </c>
      <c r="K370" s="131">
        <f t="shared" ref="K370:K372" si="498">ROUND(F370*G370,0)</f>
        <v>0</v>
      </c>
      <c r="L370" s="92" t="str">
        <f>L363</f>
        <v>TP Hà Tĩnh</v>
      </c>
      <c r="M370" s="94">
        <f t="shared" si="495"/>
        <v>0</v>
      </c>
      <c r="N370" s="92" t="s">
        <v>215</v>
      </c>
      <c r="O370" s="92" t="s">
        <v>275</v>
      </c>
      <c r="P370" s="92" t="s">
        <v>279</v>
      </c>
    </row>
    <row r="371" spans="1:17" ht="25.5" hidden="1" customHeight="1">
      <c r="A371" s="125" t="s">
        <v>8</v>
      </c>
      <c r="B371" s="126" t="s">
        <v>282</v>
      </c>
      <c r="C371" s="115"/>
      <c r="D371" s="115"/>
      <c r="E371" s="115">
        <v>1</v>
      </c>
      <c r="F371" s="115"/>
      <c r="G371" s="116"/>
      <c r="H371" s="116">
        <f t="shared" si="496"/>
        <v>0</v>
      </c>
      <c r="I371" s="116">
        <f t="shared" si="497"/>
        <v>0</v>
      </c>
      <c r="J371" s="116">
        <f>ROUND(E371*G371,0)</f>
        <v>0</v>
      </c>
      <c r="K371" s="116">
        <f t="shared" si="498"/>
        <v>0</v>
      </c>
      <c r="L371" s="92" t="str">
        <f>L364</f>
        <v>TP Hà Tĩnh</v>
      </c>
      <c r="M371" s="94">
        <f t="shared" si="495"/>
        <v>0</v>
      </c>
      <c r="N371" s="92" t="s">
        <v>215</v>
      </c>
      <c r="O371" s="92" t="s">
        <v>275</v>
      </c>
      <c r="P371" s="92" t="s">
        <v>279</v>
      </c>
    </row>
    <row r="372" spans="1:17" ht="25.5" hidden="1" customHeight="1">
      <c r="A372" s="125" t="s">
        <v>8</v>
      </c>
      <c r="B372" s="126" t="s">
        <v>283</v>
      </c>
      <c r="C372" s="115"/>
      <c r="D372" s="115"/>
      <c r="E372" s="115">
        <v>1</v>
      </c>
      <c r="F372" s="115"/>
      <c r="G372" s="116"/>
      <c r="H372" s="116">
        <f t="shared" si="496"/>
        <v>0</v>
      </c>
      <c r="I372" s="116">
        <f t="shared" si="497"/>
        <v>0</v>
      </c>
      <c r="J372" s="116">
        <f t="shared" ref="J372" si="499">ROUND(E372*G372,0)</f>
        <v>0</v>
      </c>
      <c r="K372" s="116">
        <f t="shared" si="498"/>
        <v>0</v>
      </c>
      <c r="L372" s="92" t="str">
        <f>L365</f>
        <v>TP Hà Tĩnh</v>
      </c>
      <c r="M372" s="94">
        <f t="shared" si="495"/>
        <v>0</v>
      </c>
      <c r="N372" s="92" t="s">
        <v>215</v>
      </c>
      <c r="O372" s="92" t="s">
        <v>275</v>
      </c>
      <c r="P372" s="92" t="s">
        <v>279</v>
      </c>
    </row>
    <row r="373" spans="1:17" s="88" customFormat="1" ht="25.5" hidden="1" customHeight="1">
      <c r="A373" s="113" t="s">
        <v>284</v>
      </c>
      <c r="B373" s="114" t="s">
        <v>285</v>
      </c>
      <c r="C373" s="115"/>
      <c r="D373" s="115"/>
      <c r="E373" s="115"/>
      <c r="F373" s="115"/>
      <c r="G373" s="116">
        <f>+G374+G375+G376</f>
        <v>0</v>
      </c>
      <c r="H373" s="116">
        <f t="shared" ref="H373:K373" si="500">+H374+H375+H376</f>
        <v>0</v>
      </c>
      <c r="I373" s="116">
        <f t="shared" si="500"/>
        <v>0</v>
      </c>
      <c r="J373" s="116">
        <f t="shared" si="500"/>
        <v>0</v>
      </c>
      <c r="K373" s="116">
        <f t="shared" si="500"/>
        <v>0</v>
      </c>
      <c r="L373" s="108" t="str">
        <f>L367</f>
        <v>TP Hà Tĩnh</v>
      </c>
      <c r="M373" s="94">
        <f t="shared" si="487"/>
        <v>0</v>
      </c>
      <c r="N373" s="92" t="s">
        <v>215</v>
      </c>
      <c r="O373" s="108" t="s">
        <v>286</v>
      </c>
      <c r="P373" s="108" t="s">
        <v>201</v>
      </c>
      <c r="Q373" s="108"/>
    </row>
    <row r="374" spans="1:17" ht="25.5" hidden="1" customHeight="1">
      <c r="A374" s="109" t="s">
        <v>8</v>
      </c>
      <c r="B374" s="110" t="s">
        <v>287</v>
      </c>
      <c r="C374" s="111"/>
      <c r="D374" s="111">
        <v>1</v>
      </c>
      <c r="E374" s="111"/>
      <c r="F374" s="111"/>
      <c r="G374" s="112"/>
      <c r="H374" s="112">
        <f t="shared" ref="H374:H378" si="501">ROUND(C374*G374,0)</f>
        <v>0</v>
      </c>
      <c r="I374" s="112">
        <f t="shared" ref="I374:I378" si="502">G374-H374-J374-K374</f>
        <v>0</v>
      </c>
      <c r="J374" s="112">
        <f t="shared" ref="J374:J378" si="503">ROUND(E374*G374,0)</f>
        <v>0</v>
      </c>
      <c r="K374" s="112">
        <f t="shared" ref="K374:K378" si="504">ROUND(F374*G374,0)</f>
        <v>0</v>
      </c>
      <c r="L374" s="92" t="str">
        <f t="shared" si="486"/>
        <v>TP Hà Tĩnh</v>
      </c>
      <c r="M374" s="94">
        <f t="shared" si="487"/>
        <v>0</v>
      </c>
      <c r="N374" s="92" t="s">
        <v>215</v>
      </c>
      <c r="O374" s="92" t="s">
        <v>286</v>
      </c>
      <c r="P374" s="92" t="s">
        <v>288</v>
      </c>
    </row>
    <row r="375" spans="1:17" ht="25.5" hidden="1" customHeight="1">
      <c r="A375" s="109" t="s">
        <v>8</v>
      </c>
      <c r="B375" s="110" t="s">
        <v>289</v>
      </c>
      <c r="C375" s="111"/>
      <c r="D375" s="111"/>
      <c r="E375" s="111">
        <v>1</v>
      </c>
      <c r="F375" s="111"/>
      <c r="G375" s="112">
        <v>0</v>
      </c>
      <c r="H375" s="112">
        <f t="shared" si="501"/>
        <v>0</v>
      </c>
      <c r="I375" s="112">
        <f t="shared" si="502"/>
        <v>0</v>
      </c>
      <c r="J375" s="112">
        <f t="shared" si="503"/>
        <v>0</v>
      </c>
      <c r="K375" s="112">
        <f t="shared" si="504"/>
        <v>0</v>
      </c>
      <c r="L375" s="92" t="str">
        <f t="shared" si="486"/>
        <v>TP Hà Tĩnh</v>
      </c>
      <c r="M375" s="94">
        <f t="shared" si="487"/>
        <v>0</v>
      </c>
      <c r="N375" s="92" t="s">
        <v>215</v>
      </c>
      <c r="O375" s="92" t="s">
        <v>286</v>
      </c>
      <c r="P375" s="92" t="s">
        <v>290</v>
      </c>
    </row>
    <row r="376" spans="1:17" ht="25.5" hidden="1" customHeight="1">
      <c r="A376" s="109" t="s">
        <v>8</v>
      </c>
      <c r="B376" s="110" t="s">
        <v>291</v>
      </c>
      <c r="C376" s="111"/>
      <c r="D376" s="111"/>
      <c r="E376" s="111">
        <v>0.2</v>
      </c>
      <c r="F376" s="111">
        <v>0.8</v>
      </c>
      <c r="G376" s="112"/>
      <c r="H376" s="112">
        <f t="shared" si="501"/>
        <v>0</v>
      </c>
      <c r="I376" s="112">
        <f t="shared" si="502"/>
        <v>0</v>
      </c>
      <c r="J376" s="112">
        <f t="shared" si="503"/>
        <v>0</v>
      </c>
      <c r="K376" s="112">
        <f t="shared" si="504"/>
        <v>0</v>
      </c>
      <c r="L376" s="92" t="str">
        <f t="shared" si="486"/>
        <v>TP Hà Tĩnh</v>
      </c>
      <c r="M376" s="94">
        <f t="shared" si="487"/>
        <v>0</v>
      </c>
      <c r="N376" s="92" t="s">
        <v>215</v>
      </c>
      <c r="O376" s="92" t="s">
        <v>286</v>
      </c>
      <c r="P376" s="92" t="s">
        <v>292</v>
      </c>
    </row>
    <row r="377" spans="1:17" s="88" customFormat="1" ht="25.5" hidden="1" customHeight="1">
      <c r="A377" s="113" t="s">
        <v>293</v>
      </c>
      <c r="B377" s="114" t="s">
        <v>340</v>
      </c>
      <c r="C377" s="111"/>
      <c r="D377" s="111">
        <v>0.6</v>
      </c>
      <c r="E377" s="111">
        <v>0.4</v>
      </c>
      <c r="F377" s="111"/>
      <c r="G377" s="112"/>
      <c r="H377" s="112">
        <f t="shared" si="501"/>
        <v>0</v>
      </c>
      <c r="I377" s="112">
        <f t="shared" si="502"/>
        <v>0</v>
      </c>
      <c r="J377" s="112">
        <f t="shared" si="503"/>
        <v>0</v>
      </c>
      <c r="K377" s="112">
        <f t="shared" si="504"/>
        <v>0</v>
      </c>
      <c r="L377" s="108" t="str">
        <f t="shared" si="486"/>
        <v>TP Hà Tĩnh</v>
      </c>
      <c r="M377" s="94">
        <f t="shared" si="487"/>
        <v>0</v>
      </c>
      <c r="N377" s="92" t="s">
        <v>215</v>
      </c>
      <c r="O377" s="108" t="s">
        <v>295</v>
      </c>
      <c r="P377" s="108" t="s">
        <v>201</v>
      </c>
      <c r="Q377" s="108"/>
    </row>
    <row r="378" spans="1:17" s="88" customFormat="1" ht="25.5" hidden="1" customHeight="1">
      <c r="A378" s="113" t="s">
        <v>296</v>
      </c>
      <c r="B378" s="114" t="s">
        <v>297</v>
      </c>
      <c r="C378" s="115"/>
      <c r="D378" s="115">
        <v>1</v>
      </c>
      <c r="E378" s="115"/>
      <c r="F378" s="115"/>
      <c r="G378" s="116">
        <v>50000</v>
      </c>
      <c r="H378" s="116">
        <f t="shared" si="501"/>
        <v>0</v>
      </c>
      <c r="I378" s="116">
        <f t="shared" si="502"/>
        <v>50000</v>
      </c>
      <c r="J378" s="116">
        <f t="shared" si="503"/>
        <v>0</v>
      </c>
      <c r="K378" s="116">
        <f t="shared" si="504"/>
        <v>0</v>
      </c>
      <c r="L378" s="108" t="str">
        <f t="shared" si="486"/>
        <v>TP Hà Tĩnh</v>
      </c>
      <c r="M378" s="88">
        <f t="shared" si="487"/>
        <v>0</v>
      </c>
      <c r="N378" s="108" t="s">
        <v>215</v>
      </c>
      <c r="O378" s="108" t="s">
        <v>298</v>
      </c>
      <c r="P378" s="108" t="s">
        <v>201</v>
      </c>
      <c r="Q378" s="108"/>
    </row>
    <row r="379" spans="1:17" s="88" customFormat="1" ht="25.5" hidden="1" customHeight="1">
      <c r="A379" s="113" t="s">
        <v>299</v>
      </c>
      <c r="B379" s="114" t="s">
        <v>124</v>
      </c>
      <c r="C379" s="115"/>
      <c r="D379" s="115"/>
      <c r="E379" s="115"/>
      <c r="F379" s="115"/>
      <c r="G379" s="117">
        <f>SUMIF('Bieu 01 (2020)'!$B$7:$B$19,"TP Hà Tĩnh",'Bieu 01 (2020)'!$M$7:$M$19)-G354-G363-G373-G377-G378</f>
        <v>455000</v>
      </c>
      <c r="H379" s="116">
        <f>H380</f>
        <v>0</v>
      </c>
      <c r="I379" s="116">
        <f t="shared" ref="I379:K379" si="505">I380</f>
        <v>127700</v>
      </c>
      <c r="J379" s="116">
        <f t="shared" si="505"/>
        <v>305300</v>
      </c>
      <c r="K379" s="116">
        <f t="shared" si="505"/>
        <v>22000</v>
      </c>
      <c r="L379" s="108" t="str">
        <f t="shared" si="486"/>
        <v>TP Hà Tĩnh</v>
      </c>
      <c r="M379" s="94">
        <f t="shared" si="487"/>
        <v>0</v>
      </c>
      <c r="N379" s="92" t="s">
        <v>215</v>
      </c>
      <c r="O379" s="108" t="s">
        <v>124</v>
      </c>
      <c r="P379" s="108" t="s">
        <v>201</v>
      </c>
      <c r="Q379" s="108"/>
    </row>
    <row r="380" spans="1:17" ht="25.5" hidden="1" customHeight="1">
      <c r="A380" s="109" t="s">
        <v>71</v>
      </c>
      <c r="B380" s="110" t="s">
        <v>341</v>
      </c>
      <c r="C380" s="111"/>
      <c r="D380" s="111"/>
      <c r="E380" s="111"/>
      <c r="F380" s="111"/>
      <c r="G380" s="119">
        <f>G379</f>
        <v>455000</v>
      </c>
      <c r="H380" s="112">
        <f t="shared" ref="H380:K380" si="506">+H381+H382</f>
        <v>0</v>
      </c>
      <c r="I380" s="112">
        <f t="shared" si="506"/>
        <v>127700</v>
      </c>
      <c r="J380" s="112">
        <f t="shared" si="506"/>
        <v>305300</v>
      </c>
      <c r="K380" s="112">
        <f t="shared" si="506"/>
        <v>22000</v>
      </c>
      <c r="L380" s="108" t="str">
        <f t="shared" si="486"/>
        <v>TP Hà Tĩnh</v>
      </c>
      <c r="M380" s="94">
        <f t="shared" si="487"/>
        <v>0</v>
      </c>
      <c r="N380" s="92" t="s">
        <v>215</v>
      </c>
      <c r="O380" s="92" t="s">
        <v>124</v>
      </c>
      <c r="P380" s="108" t="s">
        <v>321</v>
      </c>
    </row>
    <row r="381" spans="1:17" ht="25.5" hidden="1" customHeight="1">
      <c r="A381" s="109" t="s">
        <v>8</v>
      </c>
      <c r="B381" s="110" t="s">
        <v>302</v>
      </c>
      <c r="C381" s="111"/>
      <c r="D381" s="111">
        <v>0.1</v>
      </c>
      <c r="E381" s="120">
        <v>0.4</v>
      </c>
      <c r="F381" s="120">
        <v>0.5</v>
      </c>
      <c r="G381" s="112">
        <v>44000</v>
      </c>
      <c r="H381" s="112">
        <f t="shared" ref="H381:H383" si="507">ROUND(C381*G381,0)</f>
        <v>0</v>
      </c>
      <c r="I381" s="112">
        <f t="shared" ref="I381:I383" si="508">G381-H381-J381-K381</f>
        <v>4400</v>
      </c>
      <c r="J381" s="112">
        <f t="shared" ref="J381:J383" si="509">ROUND(E381*G381,0)</f>
        <v>17600</v>
      </c>
      <c r="K381" s="112">
        <f t="shared" ref="K381:K383" si="510">ROUND(F381*G381,0)</f>
        <v>22000</v>
      </c>
      <c r="L381" s="92" t="str">
        <f t="shared" si="486"/>
        <v>TP Hà Tĩnh</v>
      </c>
      <c r="M381" s="94">
        <f t="shared" si="487"/>
        <v>0</v>
      </c>
      <c r="N381" s="92" t="s">
        <v>215</v>
      </c>
      <c r="O381" s="92" t="s">
        <v>124</v>
      </c>
      <c r="P381" s="108" t="s">
        <v>321</v>
      </c>
    </row>
    <row r="382" spans="1:17" ht="25.5" hidden="1" customHeight="1">
      <c r="A382" s="109" t="s">
        <v>8</v>
      </c>
      <c r="B382" s="110" t="s">
        <v>342</v>
      </c>
      <c r="C382" s="111"/>
      <c r="D382" s="111">
        <v>0.3</v>
      </c>
      <c r="E382" s="111">
        <v>0.7</v>
      </c>
      <c r="F382" s="111"/>
      <c r="G382" s="119">
        <f>G380-G381</f>
        <v>411000</v>
      </c>
      <c r="H382" s="112">
        <f t="shared" si="507"/>
        <v>0</v>
      </c>
      <c r="I382" s="112">
        <f t="shared" si="508"/>
        <v>123300</v>
      </c>
      <c r="J382" s="112">
        <f t="shared" si="509"/>
        <v>287700</v>
      </c>
      <c r="K382" s="112">
        <f t="shared" si="510"/>
        <v>0</v>
      </c>
      <c r="L382" s="92" t="str">
        <f t="shared" si="486"/>
        <v>TP Hà Tĩnh</v>
      </c>
      <c r="M382" s="94">
        <f t="shared" si="487"/>
        <v>0</v>
      </c>
      <c r="N382" s="92" t="s">
        <v>215</v>
      </c>
      <c r="O382" s="92" t="s">
        <v>124</v>
      </c>
      <c r="P382" s="108" t="s">
        <v>321</v>
      </c>
    </row>
    <row r="383" spans="1:17" ht="25.5" hidden="1" customHeight="1">
      <c r="A383" s="109">
        <v>11</v>
      </c>
      <c r="B383" s="110" t="s">
        <v>34</v>
      </c>
      <c r="C383" s="111"/>
      <c r="D383" s="111"/>
      <c r="E383" s="111"/>
      <c r="F383" s="111">
        <v>1</v>
      </c>
      <c r="G383" s="117">
        <f>SUMIF('Bieu 01 (2020)'!$B$7:$B$19,"TP Hà Tĩnh",'Bieu 01 (2020)'!$N$7:$N$19)</f>
        <v>1000</v>
      </c>
      <c r="H383" s="112">
        <f t="shared" si="507"/>
        <v>0</v>
      </c>
      <c r="I383" s="112">
        <f t="shared" si="508"/>
        <v>0</v>
      </c>
      <c r="J383" s="112">
        <f t="shared" si="509"/>
        <v>0</v>
      </c>
      <c r="K383" s="112">
        <f t="shared" si="510"/>
        <v>1000</v>
      </c>
      <c r="L383" s="92" t="str">
        <f t="shared" si="486"/>
        <v>TP Hà Tĩnh</v>
      </c>
      <c r="M383" s="94">
        <f t="shared" si="487"/>
        <v>0</v>
      </c>
      <c r="N383" s="108" t="s">
        <v>34</v>
      </c>
      <c r="O383" s="92" t="s">
        <v>201</v>
      </c>
    </row>
    <row r="384" spans="1:17" ht="25.5" hidden="1" customHeight="1">
      <c r="A384" s="109">
        <v>12</v>
      </c>
      <c r="B384" s="110" t="s">
        <v>168</v>
      </c>
      <c r="C384" s="111"/>
      <c r="D384" s="111"/>
      <c r="E384" s="111"/>
      <c r="F384" s="111"/>
      <c r="G384" s="117">
        <f>SUMIF('Bieu 01 (2020)'!$B$7:$B$19,"TP Hà Tĩnh",'Bieu 01 (2020)'!$O$7:$O$19)</f>
        <v>7500</v>
      </c>
      <c r="H384" s="112">
        <f t="shared" ref="H384" si="511">SUM(H385:H388)</f>
        <v>4500</v>
      </c>
      <c r="I384" s="112">
        <f t="shared" ref="I384:K384" si="512">SUM(I385:I388)</f>
        <v>0</v>
      </c>
      <c r="J384" s="112">
        <f t="shared" si="512"/>
        <v>3000</v>
      </c>
      <c r="K384" s="112">
        <f t="shared" si="512"/>
        <v>0</v>
      </c>
      <c r="L384" s="92" t="str">
        <f t="shared" si="486"/>
        <v>TP Hà Tĩnh</v>
      </c>
      <c r="M384" s="94">
        <f t="shared" si="487"/>
        <v>0</v>
      </c>
      <c r="N384" s="108" t="s">
        <v>216</v>
      </c>
      <c r="O384" s="92" t="s">
        <v>201</v>
      </c>
    </row>
    <row r="385" spans="1:17" ht="25.5" hidden="1" customHeight="1">
      <c r="A385" s="109" t="s">
        <v>8</v>
      </c>
      <c r="B385" s="110" t="s">
        <v>304</v>
      </c>
      <c r="C385" s="111">
        <v>1</v>
      </c>
      <c r="D385" s="111"/>
      <c r="E385" s="111"/>
      <c r="F385" s="111"/>
      <c r="G385" s="112">
        <v>4500</v>
      </c>
      <c r="H385" s="112">
        <f t="shared" ref="H385:H388" si="513">ROUND(C385*G385,0)</f>
        <v>4500</v>
      </c>
      <c r="I385" s="112">
        <f t="shared" ref="I385:I388" si="514">G385-H385-J385-K385</f>
        <v>0</v>
      </c>
      <c r="J385" s="112">
        <f t="shared" ref="J385:J388" si="515">ROUND(E385*G385,0)</f>
        <v>0</v>
      </c>
      <c r="K385" s="112">
        <f t="shared" ref="K385:K388" si="516">ROUND(F385*G385,0)</f>
        <v>0</v>
      </c>
      <c r="L385" s="92" t="str">
        <f t="shared" si="486"/>
        <v>TP Hà Tĩnh</v>
      </c>
      <c r="M385" s="94">
        <f t="shared" si="487"/>
        <v>0</v>
      </c>
      <c r="N385" s="92" t="s">
        <v>216</v>
      </c>
      <c r="O385" s="92" t="s">
        <v>305</v>
      </c>
    </row>
    <row r="386" spans="1:17" ht="25.5" hidden="1" customHeight="1">
      <c r="A386" s="109" t="s">
        <v>8</v>
      </c>
      <c r="B386" s="110" t="s">
        <v>306</v>
      </c>
      <c r="C386" s="111"/>
      <c r="D386" s="111">
        <v>1</v>
      </c>
      <c r="E386" s="111"/>
      <c r="F386" s="111"/>
      <c r="G386" s="112"/>
      <c r="H386" s="112">
        <f>ROUND(C386*G386,0)</f>
        <v>0</v>
      </c>
      <c r="I386" s="112">
        <f>G386-H386-J386-K386</f>
        <v>0</v>
      </c>
      <c r="J386" s="112">
        <f>ROUND(E386*G386,0)</f>
        <v>0</v>
      </c>
      <c r="K386" s="112">
        <f>ROUND(F386*G386,0)</f>
        <v>0</v>
      </c>
      <c r="L386" s="92" t="str">
        <f>L385</f>
        <v>TP Hà Tĩnh</v>
      </c>
      <c r="M386" s="94">
        <f t="shared" si="487"/>
        <v>0</v>
      </c>
      <c r="N386" s="92" t="s">
        <v>216</v>
      </c>
      <c r="O386" s="92" t="s">
        <v>307</v>
      </c>
    </row>
    <row r="387" spans="1:17" ht="25.5" hidden="1" customHeight="1">
      <c r="A387" s="109" t="s">
        <v>8</v>
      </c>
      <c r="B387" s="110" t="s">
        <v>308</v>
      </c>
      <c r="C387" s="111"/>
      <c r="D387" s="111"/>
      <c r="E387" s="111"/>
      <c r="F387" s="111">
        <v>1</v>
      </c>
      <c r="G387" s="112"/>
      <c r="H387" s="112">
        <f>ROUND(C387*G387,0)</f>
        <v>0</v>
      </c>
      <c r="I387" s="112">
        <f>G387-H387-J387-K387</f>
        <v>0</v>
      </c>
      <c r="J387" s="112">
        <f>ROUND(E387*G387,0)</f>
        <v>0</v>
      </c>
      <c r="K387" s="112">
        <f>ROUND(F387*G387,0)</f>
        <v>0</v>
      </c>
      <c r="L387" s="92" t="str">
        <f>L386</f>
        <v>TP Hà Tĩnh</v>
      </c>
      <c r="M387" s="94">
        <f t="shared" si="487"/>
        <v>0</v>
      </c>
      <c r="N387" s="92" t="s">
        <v>216</v>
      </c>
      <c r="O387" s="92" t="s">
        <v>309</v>
      </c>
    </row>
    <row r="388" spans="1:17" ht="25.5" hidden="1" customHeight="1">
      <c r="A388" s="132" t="s">
        <v>8</v>
      </c>
      <c r="B388" s="133" t="s">
        <v>310</v>
      </c>
      <c r="C388" s="134"/>
      <c r="D388" s="134"/>
      <c r="E388" s="134">
        <v>1</v>
      </c>
      <c r="F388" s="134"/>
      <c r="G388" s="135">
        <f>G384-G385-G386-G387</f>
        <v>3000</v>
      </c>
      <c r="H388" s="136">
        <f t="shared" si="513"/>
        <v>0</v>
      </c>
      <c r="I388" s="136">
        <f t="shared" si="514"/>
        <v>0</v>
      </c>
      <c r="J388" s="136">
        <f t="shared" si="515"/>
        <v>3000</v>
      </c>
      <c r="K388" s="136">
        <f t="shared" si="516"/>
        <v>0</v>
      </c>
      <c r="L388" s="92" t="str">
        <f>L385</f>
        <v>TP Hà Tĩnh</v>
      </c>
      <c r="M388" s="94">
        <f t="shared" si="487"/>
        <v>0</v>
      </c>
      <c r="N388" s="92" t="s">
        <v>216</v>
      </c>
      <c r="O388" s="92" t="s">
        <v>224</v>
      </c>
    </row>
    <row r="389" spans="1:17" s="88" customFormat="1" ht="25.5" hidden="1" customHeight="1">
      <c r="A389" s="104"/>
      <c r="B389" s="105" t="s">
        <v>174</v>
      </c>
      <c r="C389" s="106"/>
      <c r="D389" s="106"/>
      <c r="E389" s="106"/>
      <c r="F389" s="106"/>
      <c r="G389" s="107">
        <f>G390+G399+G408+G420+G421+G424+G433+G434+G438+G441+G471+G472</f>
        <v>371000</v>
      </c>
      <c r="H389" s="107">
        <f>H390+H399+H408+H420+H421+H424+H433+H434+H438+H441+H471+H472</f>
        <v>3500</v>
      </c>
      <c r="I389" s="107">
        <f>I390+I399+I408+I420+I421+I424+I433+I434+I438+I441+I471+I472</f>
        <v>18105</v>
      </c>
      <c r="J389" s="107">
        <f>J390+J399+J408+J420+J421+J424+J433+J434+J438+J441+J471+J472</f>
        <v>225750</v>
      </c>
      <c r="K389" s="107">
        <f>K390+K399+K408+K420+K421+K424+K433+K434+K438+K441+K471+K472</f>
        <v>123645</v>
      </c>
      <c r="L389" s="137" t="str">
        <f>B389</f>
        <v>Huyện Thạch Hà</v>
      </c>
      <c r="M389" s="94">
        <f>SUM(H389:K389)-G389</f>
        <v>0</v>
      </c>
      <c r="N389" s="108" t="s">
        <v>201</v>
      </c>
      <c r="O389" s="108"/>
      <c r="P389" s="108"/>
      <c r="Q389" s="108"/>
    </row>
    <row r="390" spans="1:17" s="88" customFormat="1" ht="25.5" hidden="1" customHeight="1">
      <c r="A390" s="113">
        <v>1</v>
      </c>
      <c r="B390" s="114" t="s">
        <v>202</v>
      </c>
      <c r="C390" s="115"/>
      <c r="D390" s="115"/>
      <c r="E390" s="115"/>
      <c r="F390" s="115"/>
      <c r="G390" s="116">
        <f>G391+G392+G395+G398</f>
        <v>800</v>
      </c>
      <c r="H390" s="116">
        <f t="shared" ref="H390:K390" si="517">H391+H392+H395+H398</f>
        <v>0</v>
      </c>
      <c r="I390" s="116">
        <f t="shared" si="517"/>
        <v>480</v>
      </c>
      <c r="J390" s="116">
        <f t="shared" si="517"/>
        <v>320</v>
      </c>
      <c r="K390" s="116">
        <f t="shared" si="517"/>
        <v>0</v>
      </c>
      <c r="L390" s="108" t="str">
        <f>L389</f>
        <v>Huyện Thạch Hà</v>
      </c>
      <c r="M390" s="94">
        <f>SUM(H390:K390)-G390</f>
        <v>0</v>
      </c>
      <c r="N390" s="108" t="s">
        <v>203</v>
      </c>
      <c r="O390" s="108" t="s">
        <v>201</v>
      </c>
      <c r="P390" s="108"/>
      <c r="Q390" s="108"/>
    </row>
    <row r="391" spans="1:17" ht="25.5" hidden="1" customHeight="1">
      <c r="A391" s="109" t="s">
        <v>88</v>
      </c>
      <c r="B391" s="110" t="s">
        <v>217</v>
      </c>
      <c r="C391" s="111"/>
      <c r="D391" s="111">
        <v>0.6</v>
      </c>
      <c r="E391" s="111">
        <v>0.4</v>
      </c>
      <c r="F391" s="111"/>
      <c r="G391" s="117">
        <f>SUMIF('Bieu 01 (2020)'!$B$7:$B$19,"Huyện Thạch Hà",'Bieu 01 (2020)'!$D$7:$D$19)-G392-G395-G398</f>
        <v>800</v>
      </c>
      <c r="H391" s="112">
        <f>ROUND(C391*G391,0)</f>
        <v>0</v>
      </c>
      <c r="I391" s="112">
        <f>G391-H391-J391-K391</f>
        <v>480</v>
      </c>
      <c r="J391" s="112">
        <f>ROUND(E391*G391,0)</f>
        <v>320</v>
      </c>
      <c r="K391" s="112">
        <f>ROUND(F391*G391,0)</f>
        <v>0</v>
      </c>
      <c r="L391" s="92" t="str">
        <f t="shared" ref="L391:L454" si="518">L390</f>
        <v>Huyện Thạch Hà</v>
      </c>
      <c r="M391" s="94">
        <f t="shared" ref="M391:M442" si="519">SUM(H391:K391)-G391</f>
        <v>0</v>
      </c>
      <c r="N391" s="92" t="s">
        <v>203</v>
      </c>
      <c r="O391" s="92" t="s">
        <v>217</v>
      </c>
    </row>
    <row r="392" spans="1:17" ht="25.5" hidden="1" customHeight="1">
      <c r="A392" s="109" t="s">
        <v>93</v>
      </c>
      <c r="B392" s="110" t="s">
        <v>22</v>
      </c>
      <c r="C392" s="111"/>
      <c r="D392" s="111"/>
      <c r="E392" s="111"/>
      <c r="F392" s="111"/>
      <c r="G392" s="112"/>
      <c r="H392" s="112">
        <f t="shared" ref="H392:H398" si="520">ROUND(C392*G392,0)</f>
        <v>0</v>
      </c>
      <c r="I392" s="112">
        <f t="shared" ref="I392:I398" si="521">G392-H392-J392-K392</f>
        <v>0</v>
      </c>
      <c r="J392" s="112">
        <f t="shared" ref="J392:J398" si="522">ROUND(E392*G392,0)</f>
        <v>0</v>
      </c>
      <c r="K392" s="112">
        <f t="shared" ref="K392:K398" si="523">ROUND(F392*G392,0)</f>
        <v>0</v>
      </c>
      <c r="L392" s="92" t="str">
        <f t="shared" si="518"/>
        <v>Huyện Thạch Hà</v>
      </c>
      <c r="M392" s="94">
        <f t="shared" si="519"/>
        <v>0</v>
      </c>
      <c r="N392" s="92" t="s">
        <v>203</v>
      </c>
      <c r="O392" s="92" t="s">
        <v>218</v>
      </c>
    </row>
    <row r="393" spans="1:17" ht="25.5" hidden="1" customHeight="1">
      <c r="A393" s="118" t="s">
        <v>8</v>
      </c>
      <c r="B393" s="56" t="s">
        <v>219</v>
      </c>
      <c r="C393" s="111"/>
      <c r="D393" s="111"/>
      <c r="E393" s="111">
        <v>1</v>
      </c>
      <c r="F393" s="111"/>
      <c r="G393" s="112"/>
      <c r="H393" s="112">
        <f t="shared" si="520"/>
        <v>0</v>
      </c>
      <c r="I393" s="112">
        <f t="shared" si="521"/>
        <v>0</v>
      </c>
      <c r="J393" s="112">
        <f t="shared" si="522"/>
        <v>0</v>
      </c>
      <c r="K393" s="112">
        <f t="shared" si="523"/>
        <v>0</v>
      </c>
      <c r="L393" s="92" t="str">
        <f t="shared" si="518"/>
        <v>Huyện Thạch Hà</v>
      </c>
      <c r="M393" s="94">
        <f t="shared" si="519"/>
        <v>0</v>
      </c>
      <c r="N393" s="92" t="s">
        <v>203</v>
      </c>
      <c r="O393" s="92" t="s">
        <v>218</v>
      </c>
    </row>
    <row r="394" spans="1:17" ht="25.5" hidden="1" customHeight="1">
      <c r="A394" s="118" t="s">
        <v>8</v>
      </c>
      <c r="B394" s="56" t="s">
        <v>220</v>
      </c>
      <c r="C394" s="111"/>
      <c r="D394" s="111"/>
      <c r="E394" s="111">
        <v>0.5</v>
      </c>
      <c r="F394" s="111">
        <v>0.5</v>
      </c>
      <c r="G394" s="119">
        <f>G392-G393</f>
        <v>0</v>
      </c>
      <c r="H394" s="112">
        <f t="shared" si="520"/>
        <v>0</v>
      </c>
      <c r="I394" s="112">
        <f t="shared" si="521"/>
        <v>0</v>
      </c>
      <c r="J394" s="112">
        <f t="shared" si="522"/>
        <v>0</v>
      </c>
      <c r="K394" s="112">
        <f t="shared" si="523"/>
        <v>0</v>
      </c>
      <c r="L394" s="92" t="str">
        <f t="shared" si="518"/>
        <v>Huyện Thạch Hà</v>
      </c>
      <c r="M394" s="94">
        <f t="shared" si="519"/>
        <v>0</v>
      </c>
      <c r="N394" s="92" t="s">
        <v>203</v>
      </c>
      <c r="O394" s="92" t="s">
        <v>218</v>
      </c>
    </row>
    <row r="395" spans="1:17" ht="25.5" hidden="1" customHeight="1">
      <c r="A395" s="109" t="s">
        <v>95</v>
      </c>
      <c r="B395" s="110" t="s">
        <v>23</v>
      </c>
      <c r="C395" s="111"/>
      <c r="D395" s="111"/>
      <c r="E395" s="111"/>
      <c r="F395" s="111"/>
      <c r="G395" s="112"/>
      <c r="H395" s="112">
        <f t="shared" si="520"/>
        <v>0</v>
      </c>
      <c r="I395" s="112">
        <f t="shared" si="521"/>
        <v>0</v>
      </c>
      <c r="J395" s="112">
        <f t="shared" si="522"/>
        <v>0</v>
      </c>
      <c r="K395" s="112">
        <f t="shared" si="523"/>
        <v>0</v>
      </c>
      <c r="L395" s="92" t="str">
        <f t="shared" si="518"/>
        <v>Huyện Thạch Hà</v>
      </c>
      <c r="M395" s="94">
        <f t="shared" si="519"/>
        <v>0</v>
      </c>
      <c r="N395" s="92" t="s">
        <v>203</v>
      </c>
      <c r="O395" s="92" t="s">
        <v>221</v>
      </c>
    </row>
    <row r="396" spans="1:17" ht="25.5" hidden="1" customHeight="1">
      <c r="A396" s="109" t="s">
        <v>8</v>
      </c>
      <c r="B396" s="110" t="s">
        <v>222</v>
      </c>
      <c r="C396" s="111"/>
      <c r="D396" s="111"/>
      <c r="E396" s="111">
        <v>0.8</v>
      </c>
      <c r="F396" s="111">
        <v>0.2</v>
      </c>
      <c r="G396" s="112"/>
      <c r="H396" s="112">
        <f t="shared" si="520"/>
        <v>0</v>
      </c>
      <c r="I396" s="112">
        <f t="shared" si="521"/>
        <v>0</v>
      </c>
      <c r="J396" s="112">
        <f t="shared" si="522"/>
        <v>0</v>
      </c>
      <c r="K396" s="112">
        <f t="shared" si="523"/>
        <v>0</v>
      </c>
      <c r="L396" s="92" t="str">
        <f t="shared" si="518"/>
        <v>Huyện Thạch Hà</v>
      </c>
      <c r="M396" s="94">
        <f t="shared" si="519"/>
        <v>0</v>
      </c>
      <c r="N396" s="92" t="s">
        <v>203</v>
      </c>
      <c r="O396" s="92" t="s">
        <v>221</v>
      </c>
    </row>
    <row r="397" spans="1:17" ht="25.5" hidden="1" customHeight="1">
      <c r="A397" s="109" t="s">
        <v>8</v>
      </c>
      <c r="B397" s="110" t="s">
        <v>223</v>
      </c>
      <c r="C397" s="111"/>
      <c r="D397" s="111"/>
      <c r="E397" s="111">
        <v>0.5</v>
      </c>
      <c r="F397" s="111">
        <v>0.5</v>
      </c>
      <c r="G397" s="119">
        <f>G395-G396</f>
        <v>0</v>
      </c>
      <c r="H397" s="112">
        <f t="shared" si="520"/>
        <v>0</v>
      </c>
      <c r="I397" s="112">
        <f t="shared" si="521"/>
        <v>0</v>
      </c>
      <c r="J397" s="112">
        <f t="shared" si="522"/>
        <v>0</v>
      </c>
      <c r="K397" s="112">
        <f t="shared" si="523"/>
        <v>0</v>
      </c>
      <c r="L397" s="92" t="str">
        <f t="shared" si="518"/>
        <v>Huyện Thạch Hà</v>
      </c>
      <c r="M397" s="94">
        <f t="shared" si="519"/>
        <v>0</v>
      </c>
      <c r="N397" s="92" t="s">
        <v>203</v>
      </c>
      <c r="O397" s="92" t="s">
        <v>221</v>
      </c>
    </row>
    <row r="398" spans="1:17" ht="25.5" hidden="1" customHeight="1">
      <c r="A398" s="109" t="s">
        <v>97</v>
      </c>
      <c r="B398" s="110" t="s">
        <v>25</v>
      </c>
      <c r="C398" s="111"/>
      <c r="D398" s="111"/>
      <c r="E398" s="111">
        <v>1</v>
      </c>
      <c r="F398" s="111"/>
      <c r="G398" s="112"/>
      <c r="H398" s="112">
        <f t="shared" si="520"/>
        <v>0</v>
      </c>
      <c r="I398" s="112">
        <f t="shared" si="521"/>
        <v>0</v>
      </c>
      <c r="J398" s="112">
        <f t="shared" si="522"/>
        <v>0</v>
      </c>
      <c r="K398" s="112">
        <f t="shared" si="523"/>
        <v>0</v>
      </c>
      <c r="L398" s="92" t="str">
        <f t="shared" si="518"/>
        <v>Huyện Thạch Hà</v>
      </c>
      <c r="M398" s="94">
        <f t="shared" si="519"/>
        <v>0</v>
      </c>
      <c r="N398" s="92" t="s">
        <v>203</v>
      </c>
      <c r="O398" s="92" t="s">
        <v>224</v>
      </c>
    </row>
    <row r="399" spans="1:17" s="88" customFormat="1" ht="25.5" hidden="1" customHeight="1">
      <c r="A399" s="113">
        <v>2</v>
      </c>
      <c r="B399" s="114" t="s">
        <v>123</v>
      </c>
      <c r="C399" s="115"/>
      <c r="D399" s="115"/>
      <c r="E399" s="115"/>
      <c r="F399" s="115"/>
      <c r="G399" s="116">
        <f>G400+G401+G404+G407</f>
        <v>0</v>
      </c>
      <c r="H399" s="116">
        <f t="shared" ref="H399:K399" si="524">H400+H401+H404+H407</f>
        <v>0</v>
      </c>
      <c r="I399" s="116">
        <f t="shared" si="524"/>
        <v>0</v>
      </c>
      <c r="J399" s="116">
        <f t="shared" si="524"/>
        <v>0</v>
      </c>
      <c r="K399" s="116">
        <f t="shared" si="524"/>
        <v>0</v>
      </c>
      <c r="L399" s="108" t="str">
        <f t="shared" si="518"/>
        <v>Huyện Thạch Hà</v>
      </c>
      <c r="M399" s="94">
        <f t="shared" si="519"/>
        <v>0</v>
      </c>
      <c r="N399" s="108" t="s">
        <v>204</v>
      </c>
      <c r="O399" s="108" t="s">
        <v>201</v>
      </c>
      <c r="P399" s="108"/>
      <c r="Q399" s="108"/>
    </row>
    <row r="400" spans="1:17" ht="25.5" hidden="1" customHeight="1">
      <c r="A400" s="109" t="s">
        <v>225</v>
      </c>
      <c r="B400" s="110" t="s">
        <v>217</v>
      </c>
      <c r="C400" s="111"/>
      <c r="D400" s="111">
        <v>0.9</v>
      </c>
      <c r="E400" s="111">
        <v>0.1</v>
      </c>
      <c r="F400" s="111"/>
      <c r="G400" s="117">
        <f>SUMIF('Bieu 01 (2020)'!$B$7:$B$19,"Huyện Thạch Hà",'Bieu 01 (2020)'!$E$7:$E$19)-G401-G404-G407</f>
        <v>0</v>
      </c>
      <c r="H400" s="112">
        <f t="shared" ref="H400" si="525">ROUND(C400*G400,0)</f>
        <v>0</v>
      </c>
      <c r="I400" s="112">
        <f t="shared" ref="I400" si="526">G400-H400-J400-K400</f>
        <v>0</v>
      </c>
      <c r="J400" s="112">
        <f t="shared" ref="J400" si="527">ROUND(E400*G400,0)</f>
        <v>0</v>
      </c>
      <c r="K400" s="112">
        <f t="shared" ref="K400" si="528">ROUND(F400*G400,0)</f>
        <v>0</v>
      </c>
      <c r="L400" s="92" t="str">
        <f t="shared" si="518"/>
        <v>Huyện Thạch Hà</v>
      </c>
      <c r="M400" s="94">
        <f t="shared" si="519"/>
        <v>0</v>
      </c>
      <c r="N400" s="92" t="s">
        <v>204</v>
      </c>
      <c r="O400" s="92" t="s">
        <v>217</v>
      </c>
    </row>
    <row r="401" spans="1:17" ht="25.5" hidden="1" customHeight="1">
      <c r="A401" s="109" t="s">
        <v>226</v>
      </c>
      <c r="B401" s="110" t="s">
        <v>22</v>
      </c>
      <c r="C401" s="111"/>
      <c r="D401" s="111"/>
      <c r="E401" s="111"/>
      <c r="F401" s="111"/>
      <c r="G401" s="112"/>
      <c r="H401" s="112">
        <f t="shared" ref="H401:K401" si="529">H402+H403</f>
        <v>0</v>
      </c>
      <c r="I401" s="112">
        <f t="shared" si="529"/>
        <v>0</v>
      </c>
      <c r="J401" s="112">
        <f t="shared" si="529"/>
        <v>0</v>
      </c>
      <c r="K401" s="112">
        <f t="shared" si="529"/>
        <v>0</v>
      </c>
      <c r="L401" s="92" t="str">
        <f t="shared" si="518"/>
        <v>Huyện Thạch Hà</v>
      </c>
      <c r="M401" s="94">
        <f t="shared" si="519"/>
        <v>0</v>
      </c>
      <c r="N401" s="92" t="s">
        <v>204</v>
      </c>
      <c r="O401" s="92" t="s">
        <v>218</v>
      </c>
    </row>
    <row r="402" spans="1:17" ht="25.5" hidden="1" customHeight="1">
      <c r="A402" s="118" t="s">
        <v>8</v>
      </c>
      <c r="B402" s="56" t="s">
        <v>219</v>
      </c>
      <c r="C402" s="111"/>
      <c r="D402" s="111"/>
      <c r="E402" s="111">
        <v>1</v>
      </c>
      <c r="F402" s="111"/>
      <c r="G402" s="112"/>
      <c r="H402" s="112">
        <f t="shared" ref="H402:H403" si="530">ROUND(C402*G402,0)</f>
        <v>0</v>
      </c>
      <c r="I402" s="112">
        <f t="shared" ref="I402:I403" si="531">G402-H402-J402-K402</f>
        <v>0</v>
      </c>
      <c r="J402" s="112">
        <f t="shared" ref="J402:J403" si="532">ROUND(E402*G402,0)</f>
        <v>0</v>
      </c>
      <c r="K402" s="112">
        <f t="shared" ref="K402:K403" si="533">ROUND(F402*G402,0)</f>
        <v>0</v>
      </c>
      <c r="L402" s="92" t="str">
        <f t="shared" si="518"/>
        <v>Huyện Thạch Hà</v>
      </c>
      <c r="M402" s="94">
        <f t="shared" si="519"/>
        <v>0</v>
      </c>
      <c r="N402" s="92" t="s">
        <v>204</v>
      </c>
      <c r="O402" s="92" t="s">
        <v>218</v>
      </c>
    </row>
    <row r="403" spans="1:17" ht="25.5" hidden="1" customHeight="1">
      <c r="A403" s="118" t="s">
        <v>8</v>
      </c>
      <c r="B403" s="56" t="s">
        <v>220</v>
      </c>
      <c r="C403" s="111"/>
      <c r="D403" s="111"/>
      <c r="E403" s="111">
        <v>0.5</v>
      </c>
      <c r="F403" s="111">
        <v>0.5</v>
      </c>
      <c r="G403" s="119">
        <f>G401-G402</f>
        <v>0</v>
      </c>
      <c r="H403" s="112">
        <f t="shared" si="530"/>
        <v>0</v>
      </c>
      <c r="I403" s="112">
        <f t="shared" si="531"/>
        <v>0</v>
      </c>
      <c r="J403" s="112">
        <f t="shared" si="532"/>
        <v>0</v>
      </c>
      <c r="K403" s="112">
        <f t="shared" si="533"/>
        <v>0</v>
      </c>
      <c r="L403" s="92" t="str">
        <f t="shared" si="518"/>
        <v>Huyện Thạch Hà</v>
      </c>
      <c r="M403" s="94">
        <f t="shared" si="519"/>
        <v>0</v>
      </c>
      <c r="N403" s="92" t="s">
        <v>204</v>
      </c>
      <c r="O403" s="92" t="s">
        <v>218</v>
      </c>
    </row>
    <row r="404" spans="1:17" ht="25.5" hidden="1" customHeight="1">
      <c r="A404" s="109" t="s">
        <v>227</v>
      </c>
      <c r="B404" s="110" t="s">
        <v>23</v>
      </c>
      <c r="C404" s="111"/>
      <c r="D404" s="111"/>
      <c r="E404" s="111"/>
      <c r="F404" s="111"/>
      <c r="G404" s="112"/>
      <c r="H404" s="112">
        <f t="shared" ref="H404:K404" si="534">H405+H406</f>
        <v>0</v>
      </c>
      <c r="I404" s="112">
        <f t="shared" si="534"/>
        <v>0</v>
      </c>
      <c r="J404" s="112">
        <f t="shared" si="534"/>
        <v>0</v>
      </c>
      <c r="K404" s="112">
        <f t="shared" si="534"/>
        <v>0</v>
      </c>
      <c r="L404" s="92" t="str">
        <f t="shared" si="518"/>
        <v>Huyện Thạch Hà</v>
      </c>
      <c r="M404" s="94">
        <f t="shared" si="519"/>
        <v>0</v>
      </c>
      <c r="N404" s="92" t="s">
        <v>204</v>
      </c>
      <c r="O404" s="92" t="s">
        <v>221</v>
      </c>
    </row>
    <row r="405" spans="1:17" ht="25.5" hidden="1" customHeight="1">
      <c r="A405" s="109" t="s">
        <v>8</v>
      </c>
      <c r="B405" s="110" t="s">
        <v>222</v>
      </c>
      <c r="C405" s="111"/>
      <c r="D405" s="111"/>
      <c r="E405" s="111">
        <v>0.8</v>
      </c>
      <c r="F405" s="111">
        <v>0.2</v>
      </c>
      <c r="G405" s="112"/>
      <c r="H405" s="112">
        <f t="shared" ref="H405:H407" si="535">ROUND(C405*G405,0)</f>
        <v>0</v>
      </c>
      <c r="I405" s="112">
        <f t="shared" ref="I405:I407" si="536">G405-H405-J405-K405</f>
        <v>0</v>
      </c>
      <c r="J405" s="112">
        <f t="shared" ref="J405:J407" si="537">ROUND(E405*G405,0)</f>
        <v>0</v>
      </c>
      <c r="K405" s="112">
        <f t="shared" ref="K405:K407" si="538">ROUND(F405*G405,0)</f>
        <v>0</v>
      </c>
      <c r="L405" s="92" t="str">
        <f t="shared" si="518"/>
        <v>Huyện Thạch Hà</v>
      </c>
      <c r="M405" s="94">
        <f t="shared" si="519"/>
        <v>0</v>
      </c>
      <c r="N405" s="92" t="s">
        <v>204</v>
      </c>
      <c r="O405" s="92" t="s">
        <v>221</v>
      </c>
    </row>
    <row r="406" spans="1:17" ht="25.5" hidden="1" customHeight="1">
      <c r="A406" s="109" t="s">
        <v>8</v>
      </c>
      <c r="B406" s="110" t="s">
        <v>223</v>
      </c>
      <c r="C406" s="111"/>
      <c r="D406" s="111"/>
      <c r="E406" s="111">
        <v>0.5</v>
      </c>
      <c r="F406" s="111">
        <v>0.5</v>
      </c>
      <c r="G406" s="119">
        <f>G404-G405</f>
        <v>0</v>
      </c>
      <c r="H406" s="112">
        <f t="shared" si="535"/>
        <v>0</v>
      </c>
      <c r="I406" s="112">
        <f t="shared" si="536"/>
        <v>0</v>
      </c>
      <c r="J406" s="112">
        <f t="shared" si="537"/>
        <v>0</v>
      </c>
      <c r="K406" s="112">
        <f t="shared" si="538"/>
        <v>0</v>
      </c>
      <c r="L406" s="92" t="str">
        <f t="shared" si="518"/>
        <v>Huyện Thạch Hà</v>
      </c>
      <c r="M406" s="94">
        <f t="shared" si="519"/>
        <v>0</v>
      </c>
      <c r="N406" s="92" t="s">
        <v>204</v>
      </c>
      <c r="O406" s="92" t="s">
        <v>221</v>
      </c>
    </row>
    <row r="407" spans="1:17" ht="25.5" hidden="1" customHeight="1">
      <c r="A407" s="109" t="s">
        <v>228</v>
      </c>
      <c r="B407" s="110" t="s">
        <v>25</v>
      </c>
      <c r="C407" s="111"/>
      <c r="D407" s="111"/>
      <c r="E407" s="111">
        <v>1</v>
      </c>
      <c r="F407" s="111"/>
      <c r="G407" s="112"/>
      <c r="H407" s="112">
        <f t="shared" si="535"/>
        <v>0</v>
      </c>
      <c r="I407" s="112">
        <f t="shared" si="536"/>
        <v>0</v>
      </c>
      <c r="J407" s="112">
        <f t="shared" si="537"/>
        <v>0</v>
      </c>
      <c r="K407" s="112">
        <f t="shared" si="538"/>
        <v>0</v>
      </c>
      <c r="L407" s="92" t="str">
        <f t="shared" si="518"/>
        <v>Huyện Thạch Hà</v>
      </c>
      <c r="M407" s="94">
        <f t="shared" si="519"/>
        <v>0</v>
      </c>
      <c r="N407" s="92" t="s">
        <v>204</v>
      </c>
      <c r="O407" s="92" t="s">
        <v>224</v>
      </c>
    </row>
    <row r="408" spans="1:17" s="88" customFormat="1" ht="25.5" hidden="1" customHeight="1">
      <c r="A408" s="113">
        <v>3</v>
      </c>
      <c r="B408" s="114" t="s">
        <v>205</v>
      </c>
      <c r="C408" s="115"/>
      <c r="D408" s="115"/>
      <c r="E408" s="115"/>
      <c r="F408" s="115"/>
      <c r="G408" s="116">
        <f>G409+G413+G416+G419</f>
        <v>24000</v>
      </c>
      <c r="H408" s="116">
        <f>H409+H413+H416+H419</f>
        <v>0</v>
      </c>
      <c r="I408" s="116">
        <f>I409+I413+I416+I419</f>
        <v>0</v>
      </c>
      <c r="J408" s="116">
        <f>J409+J413+J416+J419</f>
        <v>17535</v>
      </c>
      <c r="K408" s="116">
        <f>K409+K413+K416+K419</f>
        <v>6465</v>
      </c>
      <c r="L408" s="108" t="str">
        <f t="shared" si="518"/>
        <v>Huyện Thạch Hà</v>
      </c>
      <c r="M408" s="94">
        <f t="shared" si="519"/>
        <v>0</v>
      </c>
      <c r="N408" s="108" t="s">
        <v>206</v>
      </c>
      <c r="O408" s="108" t="s">
        <v>201</v>
      </c>
      <c r="P408" s="108"/>
      <c r="Q408" s="108"/>
    </row>
    <row r="409" spans="1:17" ht="25.5" hidden="1" customHeight="1">
      <c r="A409" s="109" t="s">
        <v>229</v>
      </c>
      <c r="B409" s="110" t="s">
        <v>217</v>
      </c>
      <c r="C409" s="111"/>
      <c r="D409" s="111"/>
      <c r="E409" s="111"/>
      <c r="F409" s="111"/>
      <c r="G409" s="117">
        <f>SUMIF('Bieu 01 (2020)'!$B$7:$B$19,"Huyện Thạch Hà",'Bieu 01 (2020)'!$F$7:$F$19)-G413-G416-G419</f>
        <v>23450</v>
      </c>
      <c r="H409" s="116">
        <f>H410</f>
        <v>0</v>
      </c>
      <c r="I409" s="116">
        <f t="shared" ref="I409:K409" si="539">I410</f>
        <v>0</v>
      </c>
      <c r="J409" s="116">
        <f t="shared" si="539"/>
        <v>17260</v>
      </c>
      <c r="K409" s="116">
        <f t="shared" si="539"/>
        <v>6190</v>
      </c>
      <c r="L409" s="92" t="str">
        <f t="shared" si="518"/>
        <v>Huyện Thạch Hà</v>
      </c>
      <c r="M409" s="94">
        <f t="shared" si="519"/>
        <v>0</v>
      </c>
      <c r="N409" s="92" t="s">
        <v>206</v>
      </c>
      <c r="O409" s="92" t="s">
        <v>217</v>
      </c>
    </row>
    <row r="410" spans="1:17" ht="25.5" hidden="1" customHeight="1">
      <c r="A410" s="109" t="s">
        <v>71</v>
      </c>
      <c r="B410" s="110" t="s">
        <v>343</v>
      </c>
      <c r="C410" s="111"/>
      <c r="D410" s="111"/>
      <c r="E410" s="111"/>
      <c r="F410" s="111"/>
      <c r="G410" s="119">
        <f>G409</f>
        <v>23450</v>
      </c>
      <c r="H410" s="112">
        <f t="shared" ref="H410:K410" si="540">H411+H412</f>
        <v>0</v>
      </c>
      <c r="I410" s="112">
        <f t="shared" si="540"/>
        <v>0</v>
      </c>
      <c r="J410" s="112">
        <f t="shared" si="540"/>
        <v>17260</v>
      </c>
      <c r="K410" s="112">
        <f t="shared" si="540"/>
        <v>6190</v>
      </c>
      <c r="L410" s="92" t="str">
        <f t="shared" si="518"/>
        <v>Huyện Thạch Hà</v>
      </c>
      <c r="M410" s="94">
        <f t="shared" si="519"/>
        <v>0</v>
      </c>
      <c r="N410" s="92" t="s">
        <v>206</v>
      </c>
      <c r="O410" s="92" t="s">
        <v>217</v>
      </c>
    </row>
    <row r="411" spans="1:17" ht="25.5" hidden="1" customHeight="1">
      <c r="A411" s="109" t="s">
        <v>8</v>
      </c>
      <c r="B411" s="110" t="s">
        <v>231</v>
      </c>
      <c r="C411" s="111"/>
      <c r="D411" s="111"/>
      <c r="E411" s="111">
        <v>0.8</v>
      </c>
      <c r="F411" s="111">
        <v>0.2</v>
      </c>
      <c r="G411" s="119">
        <f>G410-G412</f>
        <v>20450</v>
      </c>
      <c r="H411" s="112">
        <f t="shared" ref="H411:H412" si="541">ROUND(C411*G411,0)</f>
        <v>0</v>
      </c>
      <c r="I411" s="112">
        <f t="shared" ref="I411:I412" si="542">G411-H411-J411-K411</f>
        <v>0</v>
      </c>
      <c r="J411" s="112">
        <f t="shared" ref="J411:J412" si="543">ROUND(E411*G411,0)</f>
        <v>16360</v>
      </c>
      <c r="K411" s="112">
        <f t="shared" ref="K411:K412" si="544">ROUND(F411*G411,0)</f>
        <v>4090</v>
      </c>
      <c r="L411" s="92" t="str">
        <f t="shared" si="518"/>
        <v>Huyện Thạch Hà</v>
      </c>
      <c r="M411" s="94">
        <f t="shared" si="519"/>
        <v>0</v>
      </c>
      <c r="N411" s="92" t="s">
        <v>206</v>
      </c>
      <c r="O411" s="92" t="s">
        <v>217</v>
      </c>
    </row>
    <row r="412" spans="1:17" ht="25.5" hidden="1" customHeight="1">
      <c r="A412" s="109" t="s">
        <v>8</v>
      </c>
      <c r="B412" s="110" t="s">
        <v>232</v>
      </c>
      <c r="C412" s="111"/>
      <c r="D412" s="111"/>
      <c r="E412" s="111">
        <v>0.3</v>
      </c>
      <c r="F412" s="111">
        <v>0.7</v>
      </c>
      <c r="G412" s="112">
        <v>3000</v>
      </c>
      <c r="H412" s="112">
        <f t="shared" si="541"/>
        <v>0</v>
      </c>
      <c r="I412" s="112">
        <f t="shared" si="542"/>
        <v>0</v>
      </c>
      <c r="J412" s="112">
        <f t="shared" si="543"/>
        <v>900</v>
      </c>
      <c r="K412" s="112">
        <f t="shared" si="544"/>
        <v>2100</v>
      </c>
      <c r="L412" s="92" t="str">
        <f t="shared" si="518"/>
        <v>Huyện Thạch Hà</v>
      </c>
      <c r="M412" s="94">
        <f t="shared" si="519"/>
        <v>0</v>
      </c>
      <c r="N412" s="92" t="s">
        <v>206</v>
      </c>
      <c r="O412" s="92" t="s">
        <v>217</v>
      </c>
    </row>
    <row r="413" spans="1:17" ht="25.5" hidden="1" customHeight="1">
      <c r="A413" s="109" t="s">
        <v>234</v>
      </c>
      <c r="B413" s="110" t="s">
        <v>22</v>
      </c>
      <c r="C413" s="111"/>
      <c r="D413" s="111"/>
      <c r="E413" s="111"/>
      <c r="F413" s="111"/>
      <c r="G413" s="112"/>
      <c r="H413" s="112">
        <f t="shared" ref="H413:K413" si="545">+H414+H415</f>
        <v>0</v>
      </c>
      <c r="I413" s="112">
        <f t="shared" si="545"/>
        <v>0</v>
      </c>
      <c r="J413" s="112">
        <f t="shared" si="545"/>
        <v>0</v>
      </c>
      <c r="K413" s="112">
        <f t="shared" si="545"/>
        <v>0</v>
      </c>
      <c r="L413" s="92" t="str">
        <f t="shared" si="518"/>
        <v>Huyện Thạch Hà</v>
      </c>
      <c r="M413" s="94">
        <f t="shared" si="519"/>
        <v>0</v>
      </c>
      <c r="N413" s="92" t="s">
        <v>206</v>
      </c>
      <c r="O413" s="92" t="s">
        <v>218</v>
      </c>
    </row>
    <row r="414" spans="1:17" ht="25.5" hidden="1" customHeight="1">
      <c r="A414" s="118" t="s">
        <v>8</v>
      </c>
      <c r="B414" s="56" t="s">
        <v>219</v>
      </c>
      <c r="C414" s="111"/>
      <c r="D414" s="111"/>
      <c r="E414" s="111">
        <v>1</v>
      </c>
      <c r="F414" s="111"/>
      <c r="G414" s="112"/>
      <c r="H414" s="112">
        <f t="shared" ref="H414:H415" si="546">ROUND(C414*G414,0)</f>
        <v>0</v>
      </c>
      <c r="I414" s="112">
        <f t="shared" ref="I414:I415" si="547">G414-H414-J414-K414</f>
        <v>0</v>
      </c>
      <c r="J414" s="112">
        <f t="shared" ref="J414:J415" si="548">ROUND(E414*G414,0)</f>
        <v>0</v>
      </c>
      <c r="K414" s="112">
        <f t="shared" ref="K414:K415" si="549">ROUND(F414*G414,0)</f>
        <v>0</v>
      </c>
      <c r="L414" s="92" t="str">
        <f t="shared" si="518"/>
        <v>Huyện Thạch Hà</v>
      </c>
      <c r="M414" s="94">
        <f t="shared" si="519"/>
        <v>0</v>
      </c>
      <c r="N414" s="92" t="s">
        <v>206</v>
      </c>
      <c r="O414" s="92" t="s">
        <v>218</v>
      </c>
    </row>
    <row r="415" spans="1:17" ht="25.5" hidden="1" customHeight="1">
      <c r="A415" s="118" t="s">
        <v>8</v>
      </c>
      <c r="B415" s="56" t="s">
        <v>220</v>
      </c>
      <c r="C415" s="111"/>
      <c r="D415" s="111"/>
      <c r="E415" s="111">
        <v>0.5</v>
      </c>
      <c r="F415" s="111">
        <v>0.5</v>
      </c>
      <c r="G415" s="119">
        <f>G413-G414</f>
        <v>0</v>
      </c>
      <c r="H415" s="112">
        <f t="shared" si="546"/>
        <v>0</v>
      </c>
      <c r="I415" s="112">
        <f t="shared" si="547"/>
        <v>0</v>
      </c>
      <c r="J415" s="112">
        <f t="shared" si="548"/>
        <v>0</v>
      </c>
      <c r="K415" s="112">
        <f t="shared" si="549"/>
        <v>0</v>
      </c>
      <c r="L415" s="92" t="str">
        <f t="shared" si="518"/>
        <v>Huyện Thạch Hà</v>
      </c>
      <c r="M415" s="94">
        <f t="shared" si="519"/>
        <v>0</v>
      </c>
      <c r="N415" s="92" t="s">
        <v>206</v>
      </c>
      <c r="O415" s="92" t="s">
        <v>218</v>
      </c>
    </row>
    <row r="416" spans="1:17" ht="25.5" hidden="1" customHeight="1">
      <c r="A416" s="109" t="s">
        <v>235</v>
      </c>
      <c r="B416" s="110" t="s">
        <v>23</v>
      </c>
      <c r="C416" s="111"/>
      <c r="D416" s="111"/>
      <c r="E416" s="111"/>
      <c r="F416" s="111"/>
      <c r="G416" s="112">
        <v>550</v>
      </c>
      <c r="H416" s="112">
        <f t="shared" ref="H416:I416" si="550">+H417+H418</f>
        <v>0</v>
      </c>
      <c r="I416" s="112">
        <f t="shared" si="550"/>
        <v>0</v>
      </c>
      <c r="J416" s="112">
        <f>+J417+J418</f>
        <v>275</v>
      </c>
      <c r="K416" s="112">
        <f t="shared" ref="K416" si="551">+K417+K418</f>
        <v>275</v>
      </c>
      <c r="L416" s="92" t="str">
        <f t="shared" si="518"/>
        <v>Huyện Thạch Hà</v>
      </c>
      <c r="M416" s="94">
        <f t="shared" si="519"/>
        <v>0</v>
      </c>
      <c r="N416" s="92" t="s">
        <v>206</v>
      </c>
      <c r="O416" s="92" t="s">
        <v>221</v>
      </c>
    </row>
    <row r="417" spans="1:17" ht="25.5" hidden="1" customHeight="1">
      <c r="A417" s="109" t="s">
        <v>8</v>
      </c>
      <c r="B417" s="110" t="s">
        <v>222</v>
      </c>
      <c r="C417" s="111"/>
      <c r="D417" s="111"/>
      <c r="E417" s="111">
        <v>0.8</v>
      </c>
      <c r="F417" s="111">
        <v>0.2</v>
      </c>
      <c r="G417" s="112"/>
      <c r="H417" s="112">
        <f t="shared" ref="H417:H420" si="552">ROUND(C417*G417,0)</f>
        <v>0</v>
      </c>
      <c r="I417" s="112">
        <f t="shared" ref="I417:I420" si="553">G417-H417-J417-K417</f>
        <v>0</v>
      </c>
      <c r="J417" s="112">
        <f t="shared" ref="J417:J420" si="554">ROUND(E417*G417,0)</f>
        <v>0</v>
      </c>
      <c r="K417" s="112">
        <f t="shared" ref="K417:K420" si="555">ROUND(F417*G417,0)</f>
        <v>0</v>
      </c>
      <c r="L417" s="92" t="str">
        <f t="shared" si="518"/>
        <v>Huyện Thạch Hà</v>
      </c>
      <c r="M417" s="94">
        <f t="shared" si="519"/>
        <v>0</v>
      </c>
      <c r="N417" s="92" t="s">
        <v>206</v>
      </c>
      <c r="O417" s="92" t="s">
        <v>221</v>
      </c>
    </row>
    <row r="418" spans="1:17" ht="25.5" hidden="1" customHeight="1">
      <c r="A418" s="109" t="s">
        <v>8</v>
      </c>
      <c r="B418" s="110" t="s">
        <v>223</v>
      </c>
      <c r="C418" s="111"/>
      <c r="D418" s="111"/>
      <c r="E418" s="111">
        <v>0.5</v>
      </c>
      <c r="F418" s="111">
        <v>0.5</v>
      </c>
      <c r="G418" s="119">
        <f>G416-G417</f>
        <v>550</v>
      </c>
      <c r="H418" s="112">
        <f t="shared" si="552"/>
        <v>0</v>
      </c>
      <c r="I418" s="112">
        <f t="shared" si="553"/>
        <v>0</v>
      </c>
      <c r="J418" s="112">
        <f t="shared" si="554"/>
        <v>275</v>
      </c>
      <c r="K418" s="112">
        <f t="shared" si="555"/>
        <v>275</v>
      </c>
      <c r="L418" s="92" t="str">
        <f t="shared" si="518"/>
        <v>Huyện Thạch Hà</v>
      </c>
      <c r="M418" s="94">
        <f t="shared" si="519"/>
        <v>0</v>
      </c>
      <c r="N418" s="92" t="s">
        <v>206</v>
      </c>
      <c r="O418" s="92" t="s">
        <v>221</v>
      </c>
    </row>
    <row r="419" spans="1:17" ht="25.5" hidden="1" customHeight="1">
      <c r="A419" s="109" t="s">
        <v>236</v>
      </c>
      <c r="B419" s="110" t="s">
        <v>25</v>
      </c>
      <c r="C419" s="111"/>
      <c r="D419" s="111"/>
      <c r="E419" s="111">
        <v>1</v>
      </c>
      <c r="F419" s="111"/>
      <c r="G419" s="112">
        <v>0</v>
      </c>
      <c r="H419" s="112">
        <f t="shared" si="552"/>
        <v>0</v>
      </c>
      <c r="I419" s="112">
        <f t="shared" si="553"/>
        <v>0</v>
      </c>
      <c r="J419" s="112">
        <f t="shared" si="554"/>
        <v>0</v>
      </c>
      <c r="K419" s="112">
        <f t="shared" si="555"/>
        <v>0</v>
      </c>
      <c r="L419" s="92" t="str">
        <f t="shared" si="518"/>
        <v>Huyện Thạch Hà</v>
      </c>
      <c r="M419" s="94">
        <f t="shared" si="519"/>
        <v>0</v>
      </c>
      <c r="N419" s="92" t="s">
        <v>206</v>
      </c>
      <c r="O419" s="92" t="s">
        <v>224</v>
      </c>
    </row>
    <row r="420" spans="1:17" ht="25.5" hidden="1" customHeight="1">
      <c r="A420" s="109">
        <v>4</v>
      </c>
      <c r="B420" s="110" t="s">
        <v>207</v>
      </c>
      <c r="C420" s="111"/>
      <c r="D420" s="111">
        <v>0.5</v>
      </c>
      <c r="E420" s="111">
        <v>0.5</v>
      </c>
      <c r="F420" s="111"/>
      <c r="G420" s="117">
        <f>SUMIF('Bieu 01 (2020)'!$B$7:$B$19,"Huyện Thạch Hà",'Bieu 01 (2020)'!$G$7:$G$19)</f>
        <v>7200</v>
      </c>
      <c r="H420" s="112">
        <f t="shared" si="552"/>
        <v>0</v>
      </c>
      <c r="I420" s="112">
        <f t="shared" si="553"/>
        <v>3600</v>
      </c>
      <c r="J420" s="112">
        <f t="shared" si="554"/>
        <v>3600</v>
      </c>
      <c r="K420" s="112">
        <f t="shared" si="555"/>
        <v>0</v>
      </c>
      <c r="L420" s="92" t="str">
        <f t="shared" si="518"/>
        <v>Huyện Thạch Hà</v>
      </c>
      <c r="M420" s="94">
        <f t="shared" si="519"/>
        <v>0</v>
      </c>
      <c r="N420" s="92" t="s">
        <v>208</v>
      </c>
      <c r="O420" s="92" t="s">
        <v>201</v>
      </c>
    </row>
    <row r="421" spans="1:17" ht="25.5" hidden="1" customHeight="1">
      <c r="A421" s="109">
        <v>5</v>
      </c>
      <c r="B421" s="110" t="s">
        <v>29</v>
      </c>
      <c r="C421" s="111"/>
      <c r="D421" s="111"/>
      <c r="E421" s="111"/>
      <c r="F421" s="111"/>
      <c r="G421" s="117">
        <f>SUMIF('Bieu 01 (2020)'!$B$7:$B$19,"Huyện Thạch Hà",'Bieu 01 (2020)'!$H$7:$H$19)</f>
        <v>32000</v>
      </c>
      <c r="H421" s="112">
        <f t="shared" ref="H421:I421" si="556">H422+H423</f>
        <v>0</v>
      </c>
      <c r="I421" s="112">
        <f t="shared" si="556"/>
        <v>0</v>
      </c>
      <c r="J421" s="112">
        <f>J422+J423</f>
        <v>28500</v>
      </c>
      <c r="K421" s="112">
        <f t="shared" ref="K421" si="557">K422+K423</f>
        <v>3500</v>
      </c>
      <c r="L421" s="92" t="str">
        <f t="shared" si="518"/>
        <v>Huyện Thạch Hà</v>
      </c>
      <c r="M421" s="94">
        <f t="shared" si="519"/>
        <v>0</v>
      </c>
      <c r="N421" s="92" t="s">
        <v>29</v>
      </c>
      <c r="O421" s="92" t="s">
        <v>201</v>
      </c>
    </row>
    <row r="422" spans="1:17" ht="25.5" hidden="1" customHeight="1">
      <c r="A422" s="109" t="s">
        <v>8</v>
      </c>
      <c r="B422" s="110" t="s">
        <v>237</v>
      </c>
      <c r="C422" s="111"/>
      <c r="D422" s="111"/>
      <c r="E422" s="111"/>
      <c r="F422" s="111">
        <v>1</v>
      </c>
      <c r="G422" s="112">
        <v>3500</v>
      </c>
      <c r="H422" s="112">
        <f t="shared" ref="H422:H423" si="558">ROUND(C422*G422,0)</f>
        <v>0</v>
      </c>
      <c r="I422" s="112">
        <f t="shared" ref="I422:I423" si="559">G422-H422-J422-K422</f>
        <v>0</v>
      </c>
      <c r="J422" s="112">
        <f t="shared" ref="J422:J423" si="560">ROUND(E422*G422,0)</f>
        <v>0</v>
      </c>
      <c r="K422" s="112">
        <f t="shared" ref="K422:K423" si="561">ROUND(F422*G422,0)</f>
        <v>3500</v>
      </c>
      <c r="L422" s="92" t="str">
        <f t="shared" si="518"/>
        <v>Huyện Thạch Hà</v>
      </c>
      <c r="M422" s="94">
        <f t="shared" si="519"/>
        <v>0</v>
      </c>
      <c r="N422" s="92" t="s">
        <v>29</v>
      </c>
      <c r="O422" s="92" t="s">
        <v>238</v>
      </c>
    </row>
    <row r="423" spans="1:17" ht="25.5" hidden="1" customHeight="1">
      <c r="A423" s="109" t="s">
        <v>8</v>
      </c>
      <c r="B423" s="110" t="s">
        <v>239</v>
      </c>
      <c r="C423" s="111"/>
      <c r="D423" s="111"/>
      <c r="E423" s="111">
        <v>1</v>
      </c>
      <c r="F423" s="111"/>
      <c r="G423" s="119">
        <f>G421-G422</f>
        <v>28500</v>
      </c>
      <c r="H423" s="112">
        <f t="shared" si="558"/>
        <v>0</v>
      </c>
      <c r="I423" s="112">
        <f t="shared" si="559"/>
        <v>0</v>
      </c>
      <c r="J423" s="112">
        <f t="shared" si="560"/>
        <v>28500</v>
      </c>
      <c r="K423" s="112">
        <f t="shared" si="561"/>
        <v>0</v>
      </c>
      <c r="L423" s="92" t="str">
        <f t="shared" si="518"/>
        <v>Huyện Thạch Hà</v>
      </c>
      <c r="M423" s="94">
        <f t="shared" si="519"/>
        <v>0</v>
      </c>
      <c r="N423" s="92" t="s">
        <v>29</v>
      </c>
      <c r="O423" s="92" t="s">
        <v>240</v>
      </c>
    </row>
    <row r="424" spans="1:17" s="88" customFormat="1" ht="25.5" hidden="1" customHeight="1">
      <c r="A424" s="113">
        <v>6</v>
      </c>
      <c r="B424" s="114" t="s">
        <v>31</v>
      </c>
      <c r="C424" s="115"/>
      <c r="D424" s="115"/>
      <c r="E424" s="115"/>
      <c r="F424" s="115"/>
      <c r="G424" s="116">
        <f>G425+G430</f>
        <v>3300</v>
      </c>
      <c r="H424" s="116">
        <f t="shared" ref="H424" si="562">H425+H430</f>
        <v>0</v>
      </c>
      <c r="I424" s="116">
        <f>I425+I430</f>
        <v>0</v>
      </c>
      <c r="J424" s="116">
        <f t="shared" ref="J424:K424" si="563">J425+J430</f>
        <v>2330</v>
      </c>
      <c r="K424" s="116">
        <f t="shared" si="563"/>
        <v>970</v>
      </c>
      <c r="L424" s="108" t="str">
        <f t="shared" si="518"/>
        <v>Huyện Thạch Hà</v>
      </c>
      <c r="M424" s="94">
        <f t="shared" si="519"/>
        <v>0</v>
      </c>
      <c r="N424" s="108" t="s">
        <v>165</v>
      </c>
      <c r="O424" s="108" t="s">
        <v>201</v>
      </c>
      <c r="P424" s="108"/>
      <c r="Q424" s="108"/>
    </row>
    <row r="425" spans="1:17" ht="25.5" hidden="1" customHeight="1">
      <c r="A425" s="109" t="s">
        <v>241</v>
      </c>
      <c r="B425" s="110" t="s">
        <v>242</v>
      </c>
      <c r="C425" s="111"/>
      <c r="D425" s="111"/>
      <c r="E425" s="111"/>
      <c r="F425" s="111"/>
      <c r="G425" s="112">
        <v>970</v>
      </c>
      <c r="H425" s="112">
        <f t="shared" ref="H425:I425" si="564">H426+H429</f>
        <v>0</v>
      </c>
      <c r="I425" s="112">
        <f t="shared" si="564"/>
        <v>0</v>
      </c>
      <c r="J425" s="112">
        <f>J426+J429</f>
        <v>600</v>
      </c>
      <c r="K425" s="112">
        <f t="shared" ref="K425" si="565">K426+K429</f>
        <v>370</v>
      </c>
      <c r="L425" s="92" t="str">
        <f t="shared" si="518"/>
        <v>Huyện Thạch Hà</v>
      </c>
      <c r="M425" s="94">
        <f t="shared" si="519"/>
        <v>0</v>
      </c>
      <c r="N425" s="92" t="s">
        <v>165</v>
      </c>
      <c r="O425" s="92" t="s">
        <v>243</v>
      </c>
      <c r="P425" s="92" t="s">
        <v>201</v>
      </c>
    </row>
    <row r="426" spans="1:17" ht="25.5" hidden="1" customHeight="1">
      <c r="A426" s="109" t="s">
        <v>71</v>
      </c>
      <c r="B426" s="110" t="s">
        <v>244</v>
      </c>
      <c r="C426" s="111"/>
      <c r="D426" s="111"/>
      <c r="E426" s="111"/>
      <c r="F426" s="111"/>
      <c r="G426" s="112">
        <v>370</v>
      </c>
      <c r="H426" s="112">
        <f t="shared" ref="H426:I426" si="566">+H427+H428</f>
        <v>0</v>
      </c>
      <c r="I426" s="112">
        <f t="shared" si="566"/>
        <v>0</v>
      </c>
      <c r="J426" s="112">
        <f>+J427+J428</f>
        <v>0</v>
      </c>
      <c r="K426" s="112">
        <f t="shared" ref="K426" si="567">+K427+K428</f>
        <v>370</v>
      </c>
      <c r="L426" s="92" t="str">
        <f t="shared" si="518"/>
        <v>Huyện Thạch Hà</v>
      </c>
      <c r="M426" s="94">
        <f t="shared" si="519"/>
        <v>0</v>
      </c>
      <c r="N426" s="92" t="s">
        <v>165</v>
      </c>
      <c r="O426" s="92" t="s">
        <v>243</v>
      </c>
    </row>
    <row r="427" spans="1:17" ht="25.5" hidden="1" customHeight="1">
      <c r="A427" s="109" t="s">
        <v>8</v>
      </c>
      <c r="B427" s="110" t="s">
        <v>245</v>
      </c>
      <c r="C427" s="111"/>
      <c r="D427" s="111"/>
      <c r="E427" s="111"/>
      <c r="F427" s="111">
        <v>1</v>
      </c>
      <c r="G427" s="119">
        <f>G426-G428</f>
        <v>370</v>
      </c>
      <c r="H427" s="112">
        <f t="shared" ref="H427:H429" si="568">ROUND(C427*G427,0)</f>
        <v>0</v>
      </c>
      <c r="I427" s="112">
        <f t="shared" ref="I427:I429" si="569">G427-H427-J427-K427</f>
        <v>0</v>
      </c>
      <c r="J427" s="112">
        <f t="shared" ref="J427:J429" si="570">ROUND(E427*G427,0)</f>
        <v>0</v>
      </c>
      <c r="K427" s="112">
        <f t="shared" ref="K427:K429" si="571">ROUND(F427*G427,0)</f>
        <v>370</v>
      </c>
      <c r="L427" s="92" t="str">
        <f t="shared" si="518"/>
        <v>Huyện Thạch Hà</v>
      </c>
      <c r="M427" s="94">
        <f t="shared" si="519"/>
        <v>0</v>
      </c>
      <c r="N427" s="92" t="s">
        <v>165</v>
      </c>
      <c r="O427" s="92" t="s">
        <v>243</v>
      </c>
    </row>
    <row r="428" spans="1:17" ht="25.5" hidden="1" customHeight="1">
      <c r="A428" s="109" t="s">
        <v>8</v>
      </c>
      <c r="B428" s="110" t="s">
        <v>246</v>
      </c>
      <c r="C428" s="111"/>
      <c r="D428" s="111"/>
      <c r="E428" s="111">
        <v>0.6</v>
      </c>
      <c r="F428" s="111">
        <v>0.4</v>
      </c>
      <c r="G428" s="119"/>
      <c r="H428" s="112">
        <f t="shared" si="568"/>
        <v>0</v>
      </c>
      <c r="I428" s="112">
        <f t="shared" si="569"/>
        <v>0</v>
      </c>
      <c r="J428" s="112">
        <f t="shared" si="570"/>
        <v>0</v>
      </c>
      <c r="K428" s="112">
        <f t="shared" si="571"/>
        <v>0</v>
      </c>
      <c r="L428" s="92" t="str">
        <f t="shared" si="518"/>
        <v>Huyện Thạch Hà</v>
      </c>
      <c r="M428" s="94">
        <f t="shared" si="519"/>
        <v>0</v>
      </c>
      <c r="N428" s="92" t="s">
        <v>165</v>
      </c>
      <c r="O428" s="92" t="s">
        <v>243</v>
      </c>
    </row>
    <row r="429" spans="1:17" ht="25.5" hidden="1" customHeight="1">
      <c r="A429" s="109" t="s">
        <v>72</v>
      </c>
      <c r="B429" s="110" t="s">
        <v>247</v>
      </c>
      <c r="C429" s="111"/>
      <c r="D429" s="111"/>
      <c r="E429" s="111">
        <v>1</v>
      </c>
      <c r="F429" s="111"/>
      <c r="G429" s="119">
        <f>G425-G426</f>
        <v>600</v>
      </c>
      <c r="H429" s="112">
        <f t="shared" si="568"/>
        <v>0</v>
      </c>
      <c r="I429" s="112">
        <f t="shared" si="569"/>
        <v>0</v>
      </c>
      <c r="J429" s="112">
        <f t="shared" si="570"/>
        <v>600</v>
      </c>
      <c r="K429" s="112">
        <f t="shared" si="571"/>
        <v>0</v>
      </c>
      <c r="L429" s="92" t="str">
        <f t="shared" si="518"/>
        <v>Huyện Thạch Hà</v>
      </c>
      <c r="M429" s="94">
        <f t="shared" si="519"/>
        <v>0</v>
      </c>
      <c r="N429" s="92" t="s">
        <v>165</v>
      </c>
      <c r="O429" s="92" t="s">
        <v>243</v>
      </c>
    </row>
    <row r="430" spans="1:17" ht="25.5" hidden="1" customHeight="1">
      <c r="A430" s="109" t="s">
        <v>248</v>
      </c>
      <c r="B430" s="110" t="s">
        <v>249</v>
      </c>
      <c r="C430" s="111"/>
      <c r="D430" s="111"/>
      <c r="E430" s="111"/>
      <c r="F430" s="111"/>
      <c r="G430" s="117">
        <f>SUMIF('Bieu 01 (2020)'!$B$7:$B$19,"Huyện Thạch Hà",'Bieu 01 (2020)'!$I$7:$I$19)-G425</f>
        <v>2330</v>
      </c>
      <c r="H430" s="112">
        <f t="shared" ref="H430:I430" si="572">+H431+H432</f>
        <v>0</v>
      </c>
      <c r="I430" s="112">
        <f t="shared" si="572"/>
        <v>0</v>
      </c>
      <c r="J430" s="112">
        <f>+J431+J432</f>
        <v>1730</v>
      </c>
      <c r="K430" s="112">
        <f t="shared" ref="K430" si="573">+K431+K432</f>
        <v>600</v>
      </c>
      <c r="L430" s="92" t="str">
        <f t="shared" si="518"/>
        <v>Huyện Thạch Hà</v>
      </c>
      <c r="M430" s="94">
        <f t="shared" si="519"/>
        <v>0</v>
      </c>
      <c r="N430" s="92" t="s">
        <v>165</v>
      </c>
      <c r="O430" s="92" t="s">
        <v>250</v>
      </c>
      <c r="P430" s="92" t="s">
        <v>201</v>
      </c>
    </row>
    <row r="431" spans="1:17" ht="25.5" hidden="1" customHeight="1">
      <c r="A431" s="109" t="s">
        <v>8</v>
      </c>
      <c r="B431" s="110" t="s">
        <v>251</v>
      </c>
      <c r="C431" s="111"/>
      <c r="D431" s="111"/>
      <c r="E431" s="111">
        <v>1</v>
      </c>
      <c r="F431" s="111"/>
      <c r="G431" s="119">
        <f>G430-G432</f>
        <v>1730</v>
      </c>
      <c r="H431" s="112">
        <f t="shared" ref="H431:H433" si="574">ROUND(C431*G431,0)</f>
        <v>0</v>
      </c>
      <c r="I431" s="112">
        <f t="shared" ref="I431:I433" si="575">G431-H431-J431-K431</f>
        <v>0</v>
      </c>
      <c r="J431" s="112">
        <f t="shared" ref="J431:J433" si="576">ROUND(E431*G431,0)</f>
        <v>1730</v>
      </c>
      <c r="K431" s="112">
        <f t="shared" ref="K431:K433" si="577">ROUND(F431*G431,0)</f>
        <v>0</v>
      </c>
      <c r="L431" s="92" t="str">
        <f t="shared" si="518"/>
        <v>Huyện Thạch Hà</v>
      </c>
      <c r="M431" s="94">
        <f t="shared" si="519"/>
        <v>0</v>
      </c>
      <c r="N431" s="92" t="s">
        <v>165</v>
      </c>
      <c r="O431" s="92" t="s">
        <v>250</v>
      </c>
    </row>
    <row r="432" spans="1:17" ht="25.5" hidden="1" customHeight="1">
      <c r="A432" s="109" t="s">
        <v>8</v>
      </c>
      <c r="B432" s="110" t="s">
        <v>252</v>
      </c>
      <c r="C432" s="111"/>
      <c r="D432" s="111"/>
      <c r="E432" s="111"/>
      <c r="F432" s="111">
        <v>1</v>
      </c>
      <c r="G432" s="112">
        <v>600</v>
      </c>
      <c r="H432" s="112">
        <f t="shared" si="574"/>
        <v>0</v>
      </c>
      <c r="I432" s="112">
        <f t="shared" si="575"/>
        <v>0</v>
      </c>
      <c r="J432" s="112">
        <f t="shared" si="576"/>
        <v>0</v>
      </c>
      <c r="K432" s="112">
        <f t="shared" si="577"/>
        <v>600</v>
      </c>
      <c r="L432" s="92" t="str">
        <f t="shared" si="518"/>
        <v>Huyện Thạch Hà</v>
      </c>
      <c r="M432" s="94">
        <f t="shared" si="519"/>
        <v>0</v>
      </c>
      <c r="N432" s="92" t="s">
        <v>165</v>
      </c>
      <c r="O432" s="92" t="s">
        <v>250</v>
      </c>
    </row>
    <row r="433" spans="1:17" ht="25.5" hidden="1" customHeight="1">
      <c r="A433" s="109">
        <v>7</v>
      </c>
      <c r="B433" s="110" t="s">
        <v>209</v>
      </c>
      <c r="C433" s="111"/>
      <c r="D433" s="111"/>
      <c r="E433" s="111"/>
      <c r="F433" s="111">
        <v>1</v>
      </c>
      <c r="G433" s="117">
        <f>SUMIF('Bieu 01 (2020)'!$B$7:$B$19,"Huyện Thạch Hà",'Bieu 01 (2020)'!$J$7:$J$19)</f>
        <v>600</v>
      </c>
      <c r="H433" s="112">
        <f t="shared" si="574"/>
        <v>0</v>
      </c>
      <c r="I433" s="112">
        <f t="shared" si="575"/>
        <v>0</v>
      </c>
      <c r="J433" s="112">
        <f t="shared" si="576"/>
        <v>0</v>
      </c>
      <c r="K433" s="112">
        <f t="shared" si="577"/>
        <v>600</v>
      </c>
      <c r="L433" s="92" t="str">
        <f t="shared" si="518"/>
        <v>Huyện Thạch Hà</v>
      </c>
      <c r="M433" s="94">
        <f t="shared" si="519"/>
        <v>0</v>
      </c>
      <c r="N433" s="92" t="s">
        <v>210</v>
      </c>
      <c r="O433" s="92" t="s">
        <v>201</v>
      </c>
    </row>
    <row r="434" spans="1:17" s="88" customFormat="1" ht="25.5" hidden="1" customHeight="1">
      <c r="A434" s="113">
        <v>8</v>
      </c>
      <c r="B434" s="114" t="s">
        <v>211</v>
      </c>
      <c r="C434" s="115"/>
      <c r="D434" s="115"/>
      <c r="E434" s="115"/>
      <c r="F434" s="115"/>
      <c r="G434" s="116">
        <f>G435</f>
        <v>4000</v>
      </c>
      <c r="H434" s="116">
        <f t="shared" ref="H434:K434" si="578">H435</f>
        <v>0</v>
      </c>
      <c r="I434" s="116">
        <f t="shared" si="578"/>
        <v>150</v>
      </c>
      <c r="J434" s="116">
        <f t="shared" si="578"/>
        <v>2740</v>
      </c>
      <c r="K434" s="116">
        <f t="shared" si="578"/>
        <v>1110</v>
      </c>
      <c r="L434" s="108" t="str">
        <f t="shared" si="518"/>
        <v>Huyện Thạch Hà</v>
      </c>
      <c r="M434" s="94">
        <f t="shared" si="519"/>
        <v>0</v>
      </c>
      <c r="N434" s="108" t="s">
        <v>32</v>
      </c>
      <c r="O434" s="108" t="s">
        <v>201</v>
      </c>
      <c r="P434" s="92" t="s">
        <v>253</v>
      </c>
      <c r="Q434" s="108"/>
    </row>
    <row r="435" spans="1:17" ht="25.5" hidden="1" customHeight="1">
      <c r="A435" s="109" t="s">
        <v>71</v>
      </c>
      <c r="B435" s="110" t="s">
        <v>254</v>
      </c>
      <c r="C435" s="111"/>
      <c r="D435" s="111"/>
      <c r="E435" s="111"/>
      <c r="F435" s="111"/>
      <c r="G435" s="117">
        <f>SUMIF('Bieu 01 (2020)'!$B$7:$B$19,"Huyện Thạch Hà",'Bieu 01 (2020)'!$K$7:$K$19)</f>
        <v>4000</v>
      </c>
      <c r="H435" s="112">
        <f t="shared" ref="H435:I435" si="579">+H436+H437</f>
        <v>0</v>
      </c>
      <c r="I435" s="112">
        <f t="shared" si="579"/>
        <v>150</v>
      </c>
      <c r="J435" s="112">
        <f>+J436+J437</f>
        <v>2740</v>
      </c>
      <c r="K435" s="112">
        <f t="shared" ref="K435" si="580">+K436+K437</f>
        <v>1110</v>
      </c>
      <c r="L435" s="108" t="str">
        <f t="shared" si="518"/>
        <v>Huyện Thạch Hà</v>
      </c>
      <c r="M435" s="94">
        <f t="shared" si="519"/>
        <v>0</v>
      </c>
      <c r="N435" s="92" t="s">
        <v>32</v>
      </c>
      <c r="P435" s="92" t="s">
        <v>253</v>
      </c>
    </row>
    <row r="436" spans="1:17" ht="25.5" hidden="1" customHeight="1">
      <c r="A436" s="109" t="s">
        <v>8</v>
      </c>
      <c r="B436" s="110" t="s">
        <v>255</v>
      </c>
      <c r="C436" s="111"/>
      <c r="D436" s="111"/>
      <c r="E436" s="120">
        <v>0.7</v>
      </c>
      <c r="F436" s="120">
        <v>0.3</v>
      </c>
      <c r="G436" s="119">
        <f>G435-G437</f>
        <v>3700</v>
      </c>
      <c r="H436" s="112">
        <f t="shared" ref="H436:H437" si="581">ROUND(C436*G436,0)</f>
        <v>0</v>
      </c>
      <c r="I436" s="112">
        <f t="shared" ref="I436:I437" si="582">G436-H436-J436-K436</f>
        <v>0</v>
      </c>
      <c r="J436" s="112">
        <f t="shared" ref="J436:J437" si="583">ROUND(E436*G436,0)</f>
        <v>2590</v>
      </c>
      <c r="K436" s="112">
        <f t="shared" ref="K436:K437" si="584">ROUND(F436*G436,0)</f>
        <v>1110</v>
      </c>
      <c r="L436" s="92" t="str">
        <f t="shared" si="518"/>
        <v>Huyện Thạch Hà</v>
      </c>
      <c r="M436" s="94">
        <f t="shared" si="519"/>
        <v>0</v>
      </c>
      <c r="N436" s="92" t="s">
        <v>32</v>
      </c>
      <c r="P436" s="92" t="s">
        <v>253</v>
      </c>
      <c r="Q436" s="92" t="s">
        <v>256</v>
      </c>
    </row>
    <row r="437" spans="1:17" ht="25.5" hidden="1" customHeight="1">
      <c r="A437" s="109" t="s">
        <v>8</v>
      </c>
      <c r="B437" s="110" t="s">
        <v>257</v>
      </c>
      <c r="C437" s="111"/>
      <c r="D437" s="111">
        <v>0.5</v>
      </c>
      <c r="E437" s="111">
        <v>0.5</v>
      </c>
      <c r="F437" s="111"/>
      <c r="G437" s="112">
        <v>300</v>
      </c>
      <c r="H437" s="112">
        <f t="shared" si="581"/>
        <v>0</v>
      </c>
      <c r="I437" s="112">
        <f t="shared" si="582"/>
        <v>150</v>
      </c>
      <c r="J437" s="112">
        <f t="shared" si="583"/>
        <v>150</v>
      </c>
      <c r="K437" s="112">
        <f t="shared" si="584"/>
        <v>0</v>
      </c>
      <c r="L437" s="92" t="str">
        <f t="shared" si="518"/>
        <v>Huyện Thạch Hà</v>
      </c>
      <c r="M437" s="94">
        <f t="shared" si="519"/>
        <v>0</v>
      </c>
      <c r="N437" s="92" t="s">
        <v>32</v>
      </c>
      <c r="P437" s="92" t="s">
        <v>253</v>
      </c>
      <c r="Q437" s="92" t="s">
        <v>258</v>
      </c>
    </row>
    <row r="438" spans="1:17" ht="25.5" hidden="1" customHeight="1">
      <c r="A438" s="109">
        <v>9</v>
      </c>
      <c r="B438" s="110" t="s">
        <v>212</v>
      </c>
      <c r="C438" s="111"/>
      <c r="D438" s="111"/>
      <c r="E438" s="111"/>
      <c r="F438" s="111"/>
      <c r="G438" s="112">
        <f>G439+G440</f>
        <v>1100</v>
      </c>
      <c r="H438" s="112">
        <f t="shared" ref="H438:K438" si="585">H439+H440</f>
        <v>0</v>
      </c>
      <c r="I438" s="112">
        <f t="shared" si="585"/>
        <v>550</v>
      </c>
      <c r="J438" s="112">
        <f t="shared" si="585"/>
        <v>550</v>
      </c>
      <c r="K438" s="112">
        <f t="shared" si="585"/>
        <v>0</v>
      </c>
      <c r="L438" s="92" t="str">
        <f t="shared" si="518"/>
        <v>Huyện Thạch Hà</v>
      </c>
      <c r="M438" s="94">
        <f t="shared" si="519"/>
        <v>0</v>
      </c>
      <c r="N438" s="92" t="s">
        <v>213</v>
      </c>
      <c r="O438" s="92" t="s">
        <v>201</v>
      </c>
    </row>
    <row r="439" spans="1:17" ht="25.5" hidden="1" customHeight="1">
      <c r="A439" s="109" t="s">
        <v>8</v>
      </c>
      <c r="B439" s="110" t="s">
        <v>259</v>
      </c>
      <c r="C439" s="121">
        <v>0.7</v>
      </c>
      <c r="D439" s="121">
        <v>0.2</v>
      </c>
      <c r="E439" s="121">
        <v>0.1</v>
      </c>
      <c r="F439" s="111"/>
      <c r="G439" s="112">
        <v>0</v>
      </c>
      <c r="H439" s="112">
        <f t="shared" ref="H439:H440" si="586">ROUND(C439*G439,0)</f>
        <v>0</v>
      </c>
      <c r="I439" s="112">
        <f t="shared" ref="I439:I440" si="587">G439-H439-J439-K439</f>
        <v>0</v>
      </c>
      <c r="J439" s="112">
        <f t="shared" ref="J439:J440" si="588">ROUND(E439*G439,0)</f>
        <v>0</v>
      </c>
      <c r="K439" s="112">
        <f t="shared" ref="K439:K440" si="589">ROUND(F439*G439,0)</f>
        <v>0</v>
      </c>
      <c r="L439" s="92" t="str">
        <f t="shared" si="518"/>
        <v>Huyện Thạch Hà</v>
      </c>
      <c r="M439" s="94">
        <f t="shared" si="519"/>
        <v>0</v>
      </c>
      <c r="N439" s="92" t="s">
        <v>213</v>
      </c>
    </row>
    <row r="440" spans="1:17" ht="25.5" hidden="1" customHeight="1">
      <c r="A440" s="109" t="s">
        <v>8</v>
      </c>
      <c r="B440" s="110" t="s">
        <v>260</v>
      </c>
      <c r="C440" s="111"/>
      <c r="D440" s="121">
        <v>0.5</v>
      </c>
      <c r="E440" s="121">
        <v>0.5</v>
      </c>
      <c r="F440" s="111"/>
      <c r="G440" s="117">
        <f>SUMIF('Bieu 01 (2020)'!$B$7:$B$19,"Huyện Thạch Hà",'Bieu 01 (2020)'!$L$7:$L$19)-G439</f>
        <v>1100</v>
      </c>
      <c r="H440" s="112">
        <f t="shared" si="586"/>
        <v>0</v>
      </c>
      <c r="I440" s="112">
        <f t="shared" si="587"/>
        <v>550</v>
      </c>
      <c r="J440" s="112">
        <f t="shared" si="588"/>
        <v>550</v>
      </c>
      <c r="K440" s="112">
        <f t="shared" si="589"/>
        <v>0</v>
      </c>
      <c r="L440" s="92" t="str">
        <f t="shared" si="518"/>
        <v>Huyện Thạch Hà</v>
      </c>
      <c r="M440" s="94">
        <f t="shared" si="519"/>
        <v>0</v>
      </c>
      <c r="N440" s="92" t="s">
        <v>213</v>
      </c>
    </row>
    <row r="441" spans="1:17" s="88" customFormat="1" ht="25.5" hidden="1" customHeight="1">
      <c r="A441" s="113">
        <v>10</v>
      </c>
      <c r="B441" s="114" t="s">
        <v>214</v>
      </c>
      <c r="C441" s="115"/>
      <c r="D441" s="115"/>
      <c r="E441" s="115"/>
      <c r="F441" s="115"/>
      <c r="G441" s="116">
        <f>+G442+G451+G461+G465+G466+G467</f>
        <v>290000</v>
      </c>
      <c r="H441" s="116">
        <f>+H442+H451+H461+H465+H466+H467</f>
        <v>0</v>
      </c>
      <c r="I441" s="116">
        <f>+I442+I451+I461+I465+I466+I467</f>
        <v>12625</v>
      </c>
      <c r="J441" s="116">
        <f>+J442+J451+J461+J465+J466+J467</f>
        <v>169875</v>
      </c>
      <c r="K441" s="116">
        <f>+K442+K451+K461+K465+K466+K467</f>
        <v>107500</v>
      </c>
      <c r="L441" s="108" t="str">
        <f t="shared" si="518"/>
        <v>Huyện Thạch Hà</v>
      </c>
      <c r="M441" s="94">
        <f t="shared" si="519"/>
        <v>0</v>
      </c>
      <c r="N441" s="108" t="s">
        <v>215</v>
      </c>
      <c r="O441" s="108" t="s">
        <v>201</v>
      </c>
      <c r="P441" s="108"/>
      <c r="Q441" s="108"/>
    </row>
    <row r="442" spans="1:17" s="88" customFormat="1" ht="25.5" hidden="1" customHeight="1">
      <c r="A442" s="113" t="s">
        <v>261</v>
      </c>
      <c r="B442" s="114" t="s">
        <v>262</v>
      </c>
      <c r="C442" s="115"/>
      <c r="D442" s="115"/>
      <c r="E442" s="115"/>
      <c r="F442" s="115"/>
      <c r="G442" s="116">
        <f>60000+15000</f>
        <v>75000</v>
      </c>
      <c r="H442" s="116">
        <f>H443+H446</f>
        <v>0</v>
      </c>
      <c r="I442" s="116">
        <f t="shared" ref="I442:K442" si="590">I443+I446</f>
        <v>10125</v>
      </c>
      <c r="J442" s="116">
        <f t="shared" si="590"/>
        <v>64875</v>
      </c>
      <c r="K442" s="116">
        <f t="shared" si="590"/>
        <v>0</v>
      </c>
      <c r="L442" s="108" t="str">
        <f t="shared" si="518"/>
        <v>Huyện Thạch Hà</v>
      </c>
      <c r="M442" s="94">
        <f t="shared" si="519"/>
        <v>0</v>
      </c>
      <c r="N442" s="92" t="s">
        <v>215</v>
      </c>
      <c r="O442" s="108" t="s">
        <v>263</v>
      </c>
      <c r="P442" s="108" t="s">
        <v>201</v>
      </c>
      <c r="Q442" s="108"/>
    </row>
    <row r="443" spans="1:17" ht="25.5" hidden="1" customHeight="1">
      <c r="A443" s="109" t="s">
        <v>71</v>
      </c>
      <c r="B443" s="110" t="s">
        <v>344</v>
      </c>
      <c r="C443" s="111"/>
      <c r="D443" s="111"/>
      <c r="E443" s="111"/>
      <c r="F443" s="111"/>
      <c r="G443" s="112"/>
      <c r="H443" s="112">
        <f t="shared" ref="H443:I443" si="591">+H444+H445</f>
        <v>0</v>
      </c>
      <c r="I443" s="112">
        <f t="shared" si="591"/>
        <v>0</v>
      </c>
      <c r="J443" s="112">
        <f>+J444+J445</f>
        <v>0</v>
      </c>
      <c r="K443" s="112">
        <f t="shared" ref="K443" si="592">+K444+K445</f>
        <v>0</v>
      </c>
      <c r="L443" s="108" t="str">
        <f t="shared" si="518"/>
        <v>Huyện Thạch Hà</v>
      </c>
      <c r="M443" s="94">
        <f t="shared" ref="M443:M476" si="593">SUM(H443:K443)-G443</f>
        <v>0</v>
      </c>
      <c r="N443" s="92" t="s">
        <v>215</v>
      </c>
      <c r="O443" s="92" t="s">
        <v>263</v>
      </c>
      <c r="P443" s="92" t="s">
        <v>265</v>
      </c>
    </row>
    <row r="444" spans="1:17" ht="25.5" hidden="1" customHeight="1">
      <c r="A444" s="109" t="s">
        <v>8</v>
      </c>
      <c r="B444" s="110" t="s">
        <v>266</v>
      </c>
      <c r="C444" s="111"/>
      <c r="D444" s="111">
        <v>1</v>
      </c>
      <c r="E444" s="111"/>
      <c r="F444" s="111"/>
      <c r="G444" s="119">
        <f>ROUND(G443*55%,0)</f>
        <v>0</v>
      </c>
      <c r="H444" s="112">
        <f t="shared" ref="H444:H445" si="594">ROUND(C444*G444,0)</f>
        <v>0</v>
      </c>
      <c r="I444" s="112">
        <f t="shared" ref="I444:I445" si="595">G444-H444-J444-K444</f>
        <v>0</v>
      </c>
      <c r="J444" s="112">
        <f t="shared" ref="J444:J445" si="596">ROUND(E444*G444,0)</f>
        <v>0</v>
      </c>
      <c r="K444" s="112">
        <f t="shared" ref="K444:K445" si="597">ROUND(F444*G444,0)</f>
        <v>0</v>
      </c>
      <c r="L444" s="92" t="str">
        <f t="shared" si="518"/>
        <v>Huyện Thạch Hà</v>
      </c>
      <c r="M444" s="94">
        <f t="shared" si="593"/>
        <v>0</v>
      </c>
      <c r="N444" s="92" t="s">
        <v>215</v>
      </c>
      <c r="O444" s="92" t="s">
        <v>263</v>
      </c>
      <c r="P444" s="92" t="s">
        <v>265</v>
      </c>
      <c r="Q444" s="92" t="s">
        <v>267</v>
      </c>
    </row>
    <row r="445" spans="1:17" ht="25.5" hidden="1" customHeight="1">
      <c r="A445" s="109" t="s">
        <v>8</v>
      </c>
      <c r="B445" s="110" t="s">
        <v>268</v>
      </c>
      <c r="C445" s="111"/>
      <c r="D445" s="111">
        <v>1</v>
      </c>
      <c r="E445" s="111"/>
      <c r="F445" s="111"/>
      <c r="G445" s="119">
        <f>G443-G444</f>
        <v>0</v>
      </c>
      <c r="H445" s="112">
        <f t="shared" si="594"/>
        <v>0</v>
      </c>
      <c r="I445" s="112">
        <f t="shared" si="595"/>
        <v>0</v>
      </c>
      <c r="J445" s="112">
        <f t="shared" si="596"/>
        <v>0</v>
      </c>
      <c r="K445" s="112">
        <f t="shared" si="597"/>
        <v>0</v>
      </c>
      <c r="L445" s="92" t="str">
        <f t="shared" si="518"/>
        <v>Huyện Thạch Hà</v>
      </c>
      <c r="M445" s="94">
        <f t="shared" si="593"/>
        <v>0</v>
      </c>
      <c r="N445" s="92" t="s">
        <v>215</v>
      </c>
      <c r="O445" s="92" t="s">
        <v>263</v>
      </c>
      <c r="P445" s="92" t="s">
        <v>265</v>
      </c>
      <c r="Q445" s="92" t="s">
        <v>269</v>
      </c>
    </row>
    <row r="446" spans="1:17" ht="25.5" hidden="1" customHeight="1">
      <c r="A446" s="109" t="s">
        <v>72</v>
      </c>
      <c r="B446" s="110" t="s">
        <v>270</v>
      </c>
      <c r="C446" s="111"/>
      <c r="D446" s="111"/>
      <c r="E446" s="111"/>
      <c r="F446" s="111"/>
      <c r="G446" s="119">
        <f>G442-G443</f>
        <v>75000</v>
      </c>
      <c r="H446" s="112">
        <f t="shared" ref="H446" si="598">+H447+H448</f>
        <v>0</v>
      </c>
      <c r="I446" s="112">
        <f>+I447+I448</f>
        <v>10125</v>
      </c>
      <c r="J446" s="112">
        <f>+J447+J448</f>
        <v>64875</v>
      </c>
      <c r="K446" s="112">
        <f t="shared" ref="K446" si="599">+K447+K448</f>
        <v>0</v>
      </c>
      <c r="L446" s="92" t="str">
        <f t="shared" si="518"/>
        <v>Huyện Thạch Hà</v>
      </c>
      <c r="M446" s="94">
        <f t="shared" si="593"/>
        <v>0</v>
      </c>
      <c r="N446" s="92" t="s">
        <v>215</v>
      </c>
      <c r="O446" s="92" t="s">
        <v>263</v>
      </c>
      <c r="P446" s="92" t="s">
        <v>271</v>
      </c>
    </row>
    <row r="447" spans="1:17" ht="25.5" hidden="1" customHeight="1">
      <c r="A447" s="109" t="s">
        <v>8</v>
      </c>
      <c r="B447" s="110" t="s">
        <v>266</v>
      </c>
      <c r="C447" s="111"/>
      <c r="D447" s="111"/>
      <c r="E447" s="111">
        <v>1</v>
      </c>
      <c r="F447" s="111"/>
      <c r="G447" s="119">
        <f>ROUND(G446*55%,0)</f>
        <v>41250</v>
      </c>
      <c r="H447" s="112">
        <f t="shared" ref="H447" si="600">ROUND(C447*G447,0)</f>
        <v>0</v>
      </c>
      <c r="I447" s="112">
        <f t="shared" ref="I447" si="601">G447-H447-J447-K447</f>
        <v>0</v>
      </c>
      <c r="J447" s="112">
        <f t="shared" ref="J447" si="602">ROUND(E447*G447,0)</f>
        <v>41250</v>
      </c>
      <c r="K447" s="112">
        <f t="shared" ref="K447" si="603">ROUND(F447*G447,0)</f>
        <v>0</v>
      </c>
      <c r="L447" s="92" t="str">
        <f t="shared" si="518"/>
        <v>Huyện Thạch Hà</v>
      </c>
      <c r="M447" s="94">
        <f t="shared" si="593"/>
        <v>0</v>
      </c>
      <c r="N447" s="92" t="s">
        <v>215</v>
      </c>
      <c r="O447" s="92" t="s">
        <v>263</v>
      </c>
      <c r="P447" s="92" t="s">
        <v>271</v>
      </c>
      <c r="Q447" s="92" t="s">
        <v>267</v>
      </c>
    </row>
    <row r="448" spans="1:17" ht="25.5" hidden="1" customHeight="1">
      <c r="A448" s="109" t="s">
        <v>8</v>
      </c>
      <c r="B448" s="110" t="s">
        <v>268</v>
      </c>
      <c r="C448" s="111"/>
      <c r="D448" s="111"/>
      <c r="E448" s="111"/>
      <c r="F448" s="111"/>
      <c r="G448" s="119">
        <f>G446-G447</f>
        <v>33750</v>
      </c>
      <c r="H448" s="112">
        <f>H449+H450</f>
        <v>0</v>
      </c>
      <c r="I448" s="112">
        <f t="shared" ref="I448:K448" si="604">I449+I450</f>
        <v>10125</v>
      </c>
      <c r="J448" s="112">
        <f t="shared" si="604"/>
        <v>23625</v>
      </c>
      <c r="K448" s="112">
        <f t="shared" si="604"/>
        <v>0</v>
      </c>
      <c r="L448" s="92" t="str">
        <f t="shared" si="518"/>
        <v>Huyện Thạch Hà</v>
      </c>
      <c r="M448" s="94">
        <f t="shared" si="593"/>
        <v>0</v>
      </c>
      <c r="N448" s="92" t="s">
        <v>215</v>
      </c>
      <c r="O448" s="92" t="s">
        <v>263</v>
      </c>
      <c r="P448" s="92" t="s">
        <v>271</v>
      </c>
      <c r="Q448" s="92" t="s">
        <v>269</v>
      </c>
    </row>
    <row r="449" spans="1:17" ht="25.5" hidden="1" customHeight="1">
      <c r="A449" s="122">
        <v>1</v>
      </c>
      <c r="B449" s="110" t="s">
        <v>272</v>
      </c>
      <c r="C449" s="111"/>
      <c r="D449" s="111">
        <v>0.3</v>
      </c>
      <c r="E449" s="111">
        <v>0.7</v>
      </c>
      <c r="F449" s="111"/>
      <c r="G449" s="119">
        <f>G448-G450</f>
        <v>33750</v>
      </c>
      <c r="H449" s="112">
        <f t="shared" ref="H449:H450" si="605">ROUND(C449*G449,0)</f>
        <v>0</v>
      </c>
      <c r="I449" s="112">
        <f t="shared" ref="I449:I450" si="606">G449-H449-J449-K449</f>
        <v>10125</v>
      </c>
      <c r="J449" s="112">
        <f t="shared" ref="J449:J450" si="607">ROUND(E449*G449,0)</f>
        <v>23625</v>
      </c>
      <c r="K449" s="112">
        <f t="shared" ref="K449:K450" si="608">ROUND(F449*G449,0)</f>
        <v>0</v>
      </c>
      <c r="L449" s="92" t="str">
        <f t="shared" si="518"/>
        <v>Huyện Thạch Hà</v>
      </c>
      <c r="M449" s="94">
        <f t="shared" si="593"/>
        <v>0</v>
      </c>
      <c r="N449" s="92" t="s">
        <v>215</v>
      </c>
      <c r="O449" s="92" t="s">
        <v>263</v>
      </c>
      <c r="P449" s="92" t="s">
        <v>271</v>
      </c>
    </row>
    <row r="450" spans="1:17" ht="25.5" hidden="1" customHeight="1">
      <c r="A450" s="122">
        <v>2</v>
      </c>
      <c r="B450" s="110" t="s">
        <v>325</v>
      </c>
      <c r="C450" s="111"/>
      <c r="D450" s="111">
        <v>0.45</v>
      </c>
      <c r="E450" s="111">
        <v>0.55000000000000004</v>
      </c>
      <c r="F450" s="111"/>
      <c r="G450" s="112"/>
      <c r="H450" s="112">
        <f t="shared" si="605"/>
        <v>0</v>
      </c>
      <c r="I450" s="112">
        <f t="shared" si="606"/>
        <v>0</v>
      </c>
      <c r="J450" s="112">
        <f t="shared" si="607"/>
        <v>0</v>
      </c>
      <c r="K450" s="112">
        <f t="shared" si="608"/>
        <v>0</v>
      </c>
      <c r="L450" s="92" t="str">
        <f t="shared" si="518"/>
        <v>Huyện Thạch Hà</v>
      </c>
      <c r="M450" s="94">
        <f t="shared" si="593"/>
        <v>0</v>
      </c>
      <c r="N450" s="92" t="s">
        <v>215</v>
      </c>
      <c r="O450" s="92" t="s">
        <v>263</v>
      </c>
      <c r="P450" s="92" t="s">
        <v>271</v>
      </c>
    </row>
    <row r="451" spans="1:17" s="88" customFormat="1" ht="25.5" hidden="1" customHeight="1">
      <c r="A451" s="113" t="s">
        <v>273</v>
      </c>
      <c r="B451" s="114" t="s">
        <v>274</v>
      </c>
      <c r="C451" s="115"/>
      <c r="D451" s="115"/>
      <c r="E451" s="115"/>
      <c r="F451" s="115"/>
      <c r="G451" s="116"/>
      <c r="H451" s="116">
        <f>+H452+H455</f>
        <v>0</v>
      </c>
      <c r="I451" s="116">
        <f>+I452+I455</f>
        <v>0</v>
      </c>
      <c r="J451" s="116">
        <f>+J452+J455</f>
        <v>0</v>
      </c>
      <c r="K451" s="116">
        <f>+K452+K455</f>
        <v>0</v>
      </c>
      <c r="L451" s="92" t="str">
        <f t="shared" si="518"/>
        <v>Huyện Thạch Hà</v>
      </c>
      <c r="M451" s="94">
        <f t="shared" si="593"/>
        <v>0</v>
      </c>
      <c r="N451" s="92" t="s">
        <v>215</v>
      </c>
      <c r="O451" s="108" t="s">
        <v>275</v>
      </c>
      <c r="P451" s="108" t="s">
        <v>201</v>
      </c>
      <c r="Q451" s="108"/>
    </row>
    <row r="452" spans="1:17" s="88" customFormat="1" ht="25.5" hidden="1" customHeight="1">
      <c r="A452" s="113" t="s">
        <v>71</v>
      </c>
      <c r="B452" s="114" t="s">
        <v>276</v>
      </c>
      <c r="C452" s="115"/>
      <c r="D452" s="115"/>
      <c r="E452" s="115"/>
      <c r="F452" s="115"/>
      <c r="G452" s="138">
        <f>G451-G455</f>
        <v>0</v>
      </c>
      <c r="H452" s="116">
        <f>H453+H454</f>
        <v>0</v>
      </c>
      <c r="I452" s="116">
        <f t="shared" ref="I452:K452" si="609">I453+I454</f>
        <v>0</v>
      </c>
      <c r="J452" s="116">
        <f t="shared" si="609"/>
        <v>0</v>
      </c>
      <c r="K452" s="116">
        <f t="shared" si="609"/>
        <v>0</v>
      </c>
      <c r="L452" s="108" t="str">
        <f t="shared" si="518"/>
        <v>Huyện Thạch Hà</v>
      </c>
      <c r="M452" s="88">
        <f t="shared" si="593"/>
        <v>0</v>
      </c>
      <c r="N452" s="108" t="s">
        <v>215</v>
      </c>
      <c r="O452" s="108" t="s">
        <v>275</v>
      </c>
      <c r="P452" s="108" t="s">
        <v>277</v>
      </c>
      <c r="Q452" s="108"/>
    </row>
    <row r="453" spans="1:17" ht="25.5" hidden="1" customHeight="1">
      <c r="A453" s="123" t="s">
        <v>8</v>
      </c>
      <c r="B453" s="124" t="s">
        <v>266</v>
      </c>
      <c r="C453" s="111"/>
      <c r="D453" s="121">
        <v>1</v>
      </c>
      <c r="E453" s="111"/>
      <c r="F453" s="111"/>
      <c r="G453" s="112">
        <f>ROUND(G452*55%,0)</f>
        <v>0</v>
      </c>
      <c r="H453" s="112">
        <f>ROUND(C453*G453,0)</f>
        <v>0</v>
      </c>
      <c r="I453" s="112">
        <f>G453-H453-J453-K453</f>
        <v>0</v>
      </c>
      <c r="J453" s="112">
        <f>ROUND(E453*G453,0)</f>
        <v>0</v>
      </c>
      <c r="K453" s="112">
        <f>ROUND(F453*G453,0)</f>
        <v>0</v>
      </c>
      <c r="L453" s="92" t="str">
        <f t="shared" si="518"/>
        <v>Huyện Thạch Hà</v>
      </c>
      <c r="M453" s="94">
        <f t="shared" ref="M453:M454" si="610">SUM(H453:K453)-G453</f>
        <v>0</v>
      </c>
      <c r="N453" s="92" t="s">
        <v>215</v>
      </c>
      <c r="O453" s="92" t="s">
        <v>275</v>
      </c>
      <c r="P453" s="92" t="s">
        <v>277</v>
      </c>
    </row>
    <row r="454" spans="1:17" ht="25.5" hidden="1" customHeight="1">
      <c r="A454" s="123" t="s">
        <v>8</v>
      </c>
      <c r="B454" s="124" t="s">
        <v>268</v>
      </c>
      <c r="C454" s="111"/>
      <c r="D454" s="121">
        <v>0.5</v>
      </c>
      <c r="E454" s="121">
        <v>0.5</v>
      </c>
      <c r="F454" s="111"/>
      <c r="G454" s="112">
        <f>G452-G453</f>
        <v>0</v>
      </c>
      <c r="H454" s="112">
        <f t="shared" ref="H454" si="611">ROUND(C454*G454,0)</f>
        <v>0</v>
      </c>
      <c r="I454" s="112">
        <f t="shared" ref="I454" si="612">G454-H454-J454-K454</f>
        <v>0</v>
      </c>
      <c r="J454" s="112">
        <f>ROUND(E454*G454,0)</f>
        <v>0</v>
      </c>
      <c r="K454" s="112">
        <f t="shared" ref="K454" si="613">ROUND(F454*G454,0)</f>
        <v>0</v>
      </c>
      <c r="L454" s="92" t="str">
        <f t="shared" si="518"/>
        <v>Huyện Thạch Hà</v>
      </c>
      <c r="M454" s="94">
        <f t="shared" si="610"/>
        <v>0</v>
      </c>
      <c r="N454" s="92" t="s">
        <v>215</v>
      </c>
      <c r="O454" s="92" t="s">
        <v>275</v>
      </c>
      <c r="P454" s="92" t="s">
        <v>277</v>
      </c>
    </row>
    <row r="455" spans="1:17" s="88" customFormat="1" ht="25.5" hidden="1" customHeight="1">
      <c r="A455" s="113" t="s">
        <v>72</v>
      </c>
      <c r="B455" s="114" t="s">
        <v>326</v>
      </c>
      <c r="C455" s="115"/>
      <c r="D455" s="115"/>
      <c r="E455" s="115"/>
      <c r="F455" s="115"/>
      <c r="G455" s="116"/>
      <c r="H455" s="116">
        <f>+H456+H459+H460</f>
        <v>0</v>
      </c>
      <c r="I455" s="116">
        <f t="shared" ref="I455:K455" si="614">+I456+I459+I460</f>
        <v>0</v>
      </c>
      <c r="J455" s="116">
        <f t="shared" si="614"/>
        <v>0</v>
      </c>
      <c r="K455" s="116">
        <f t="shared" si="614"/>
        <v>0</v>
      </c>
      <c r="L455" s="108" t="str">
        <f>L452</f>
        <v>Huyện Thạch Hà</v>
      </c>
      <c r="M455" s="88">
        <f t="shared" si="593"/>
        <v>0</v>
      </c>
      <c r="N455" s="108" t="s">
        <v>215</v>
      </c>
      <c r="O455" s="108" t="s">
        <v>275</v>
      </c>
      <c r="P455" s="108" t="s">
        <v>279</v>
      </c>
      <c r="Q455" s="108"/>
    </row>
    <row r="456" spans="1:17" ht="25.5" hidden="1" customHeight="1">
      <c r="A456" s="125" t="s">
        <v>8</v>
      </c>
      <c r="B456" s="126" t="s">
        <v>280</v>
      </c>
      <c r="C456" s="115"/>
      <c r="D456" s="115"/>
      <c r="E456" s="115"/>
      <c r="F456" s="115"/>
      <c r="G456" s="138">
        <f>G455-G459-G460</f>
        <v>0</v>
      </c>
      <c r="H456" s="116">
        <f>H457+H458</f>
        <v>0</v>
      </c>
      <c r="I456" s="116">
        <f t="shared" ref="I456:K456" si="615">I457+I458</f>
        <v>0</v>
      </c>
      <c r="J456" s="116">
        <f>J457+J458</f>
        <v>0</v>
      </c>
      <c r="K456" s="116">
        <f t="shared" si="615"/>
        <v>0</v>
      </c>
      <c r="L456" s="92" t="str">
        <f>L453</f>
        <v>Huyện Thạch Hà</v>
      </c>
      <c r="M456" s="94">
        <f t="shared" ref="M456:M460" si="616">SUM(H456:K456)-G456</f>
        <v>0</v>
      </c>
      <c r="N456" s="92" t="s">
        <v>215</v>
      </c>
      <c r="O456" s="92" t="s">
        <v>275</v>
      </c>
      <c r="P456" s="92" t="s">
        <v>279</v>
      </c>
    </row>
    <row r="457" spans="1:17" ht="25.5" hidden="1" customHeight="1">
      <c r="A457" s="127" t="s">
        <v>281</v>
      </c>
      <c r="B457" s="128" t="s">
        <v>266</v>
      </c>
      <c r="C457" s="129"/>
      <c r="D457" s="130">
        <v>1</v>
      </c>
      <c r="E457" s="129"/>
      <c r="F457" s="129"/>
      <c r="G457" s="131">
        <f>ROUND(G456*55%,0)</f>
        <v>0</v>
      </c>
      <c r="H457" s="131">
        <f>ROUND(C457*G457,0)</f>
        <v>0</v>
      </c>
      <c r="I457" s="131">
        <f>G457-H457-J457-K457</f>
        <v>0</v>
      </c>
      <c r="J457" s="131">
        <f>ROUND(E457*G457,0)</f>
        <v>0</v>
      </c>
      <c r="K457" s="131">
        <f>ROUND(F457*G457,0)</f>
        <v>0</v>
      </c>
      <c r="L457" s="92" t="str">
        <f>L450</f>
        <v>Huyện Thạch Hà</v>
      </c>
      <c r="M457" s="94">
        <f t="shared" si="616"/>
        <v>0</v>
      </c>
      <c r="N457" s="92" t="s">
        <v>215</v>
      </c>
      <c r="O457" s="92" t="s">
        <v>275</v>
      </c>
      <c r="P457" s="92" t="s">
        <v>279</v>
      </c>
    </row>
    <row r="458" spans="1:17" ht="25.5" hidden="1" customHeight="1">
      <c r="A458" s="127" t="s">
        <v>281</v>
      </c>
      <c r="B458" s="128" t="s">
        <v>268</v>
      </c>
      <c r="C458" s="129"/>
      <c r="D458" s="130"/>
      <c r="E458" s="130">
        <v>1</v>
      </c>
      <c r="F458" s="129"/>
      <c r="G458" s="131">
        <f>G456-G457</f>
        <v>0</v>
      </c>
      <c r="H458" s="131">
        <f t="shared" ref="H458:H460" si="617">ROUND(C458*G458,0)</f>
        <v>0</v>
      </c>
      <c r="I458" s="131">
        <f t="shared" ref="I458:I460" si="618">G458-H458-J458-K458</f>
        <v>0</v>
      </c>
      <c r="J458" s="131">
        <f>ROUND(E458*G458,0)</f>
        <v>0</v>
      </c>
      <c r="K458" s="131">
        <f t="shared" ref="K458:K460" si="619">ROUND(F458*G458,0)</f>
        <v>0</v>
      </c>
      <c r="L458" s="92" t="str">
        <f>L451</f>
        <v>Huyện Thạch Hà</v>
      </c>
      <c r="M458" s="94">
        <f t="shared" si="616"/>
        <v>0</v>
      </c>
      <c r="N458" s="92" t="s">
        <v>215</v>
      </c>
      <c r="O458" s="92" t="s">
        <v>275</v>
      </c>
      <c r="P458" s="92" t="s">
        <v>279</v>
      </c>
    </row>
    <row r="459" spans="1:17" ht="25.5" hidden="1" customHeight="1">
      <c r="A459" s="125" t="s">
        <v>8</v>
      </c>
      <c r="B459" s="126" t="s">
        <v>282</v>
      </c>
      <c r="C459" s="115"/>
      <c r="D459" s="115"/>
      <c r="E459" s="115">
        <v>1</v>
      </c>
      <c r="F459" s="115"/>
      <c r="G459" s="116"/>
      <c r="H459" s="116">
        <f t="shared" si="617"/>
        <v>0</v>
      </c>
      <c r="I459" s="116">
        <f t="shared" si="618"/>
        <v>0</v>
      </c>
      <c r="J459" s="116">
        <f>ROUND(E459*G459,0)</f>
        <v>0</v>
      </c>
      <c r="K459" s="116">
        <f t="shared" si="619"/>
        <v>0</v>
      </c>
      <c r="L459" s="92" t="str">
        <f>L452</f>
        <v>Huyện Thạch Hà</v>
      </c>
      <c r="M459" s="94">
        <f t="shared" si="616"/>
        <v>0</v>
      </c>
      <c r="N459" s="92" t="s">
        <v>215</v>
      </c>
      <c r="O459" s="92" t="s">
        <v>275</v>
      </c>
      <c r="P459" s="92" t="s">
        <v>279</v>
      </c>
    </row>
    <row r="460" spans="1:17" ht="25.5" hidden="1" customHeight="1">
      <c r="A460" s="125" t="s">
        <v>8</v>
      </c>
      <c r="B460" s="126" t="s">
        <v>283</v>
      </c>
      <c r="C460" s="115"/>
      <c r="D460" s="115"/>
      <c r="E460" s="115">
        <v>1</v>
      </c>
      <c r="F460" s="115"/>
      <c r="G460" s="116"/>
      <c r="H460" s="116">
        <f t="shared" si="617"/>
        <v>0</v>
      </c>
      <c r="I460" s="116">
        <f t="shared" si="618"/>
        <v>0</v>
      </c>
      <c r="J460" s="116">
        <f t="shared" ref="J460" si="620">ROUND(E460*G460,0)</f>
        <v>0</v>
      </c>
      <c r="K460" s="116">
        <f t="shared" si="619"/>
        <v>0</v>
      </c>
      <c r="L460" s="92" t="str">
        <f>L453</f>
        <v>Huyện Thạch Hà</v>
      </c>
      <c r="M460" s="94">
        <f t="shared" si="616"/>
        <v>0</v>
      </c>
      <c r="N460" s="92" t="s">
        <v>215</v>
      </c>
      <c r="O460" s="92" t="s">
        <v>275</v>
      </c>
      <c r="P460" s="92" t="s">
        <v>279</v>
      </c>
    </row>
    <row r="461" spans="1:17" s="88" customFormat="1" ht="25.5" hidden="1" customHeight="1">
      <c r="A461" s="113" t="s">
        <v>284</v>
      </c>
      <c r="B461" s="114" t="s">
        <v>285</v>
      </c>
      <c r="C461" s="115"/>
      <c r="D461" s="115"/>
      <c r="E461" s="115"/>
      <c r="F461" s="115"/>
      <c r="G461" s="116">
        <f>+G462+G463+G464</f>
        <v>0</v>
      </c>
      <c r="H461" s="116">
        <f t="shared" ref="H461:K461" si="621">+H462+H463+H464</f>
        <v>0</v>
      </c>
      <c r="I461" s="116">
        <f t="shared" si="621"/>
        <v>0</v>
      </c>
      <c r="J461" s="116">
        <f t="shared" si="621"/>
        <v>0</v>
      </c>
      <c r="K461" s="116">
        <f t="shared" si="621"/>
        <v>0</v>
      </c>
      <c r="L461" s="108" t="str">
        <f>L455</f>
        <v>Huyện Thạch Hà</v>
      </c>
      <c r="M461" s="94">
        <f t="shared" si="593"/>
        <v>0</v>
      </c>
      <c r="N461" s="92" t="s">
        <v>215</v>
      </c>
      <c r="O461" s="108" t="s">
        <v>286</v>
      </c>
      <c r="P461" s="108" t="s">
        <v>201</v>
      </c>
      <c r="Q461" s="108"/>
    </row>
    <row r="462" spans="1:17" ht="25.5" hidden="1" customHeight="1">
      <c r="A462" s="109" t="s">
        <v>8</v>
      </c>
      <c r="B462" s="110" t="s">
        <v>287</v>
      </c>
      <c r="C462" s="111"/>
      <c r="D462" s="111">
        <v>1</v>
      </c>
      <c r="E462" s="111"/>
      <c r="F462" s="111"/>
      <c r="G462" s="112"/>
      <c r="H462" s="112">
        <f t="shared" ref="H462:H466" si="622">ROUND(C462*G462,0)</f>
        <v>0</v>
      </c>
      <c r="I462" s="112">
        <f t="shared" ref="I462:I466" si="623">G462-H462-J462-K462</f>
        <v>0</v>
      </c>
      <c r="J462" s="112">
        <f t="shared" ref="J462:J466" si="624">ROUND(E462*G462,0)</f>
        <v>0</v>
      </c>
      <c r="K462" s="112">
        <f t="shared" ref="K462:K466" si="625">ROUND(F462*G462,0)</f>
        <v>0</v>
      </c>
      <c r="L462" s="92" t="str">
        <f t="shared" ref="L462:L473" si="626">L461</f>
        <v>Huyện Thạch Hà</v>
      </c>
      <c r="M462" s="94">
        <f t="shared" si="593"/>
        <v>0</v>
      </c>
      <c r="N462" s="92" t="s">
        <v>215</v>
      </c>
      <c r="O462" s="92" t="s">
        <v>286</v>
      </c>
      <c r="P462" s="92" t="s">
        <v>288</v>
      </c>
    </row>
    <row r="463" spans="1:17" ht="25.5" hidden="1" customHeight="1">
      <c r="A463" s="109" t="s">
        <v>8</v>
      </c>
      <c r="B463" s="110" t="s">
        <v>289</v>
      </c>
      <c r="C463" s="111"/>
      <c r="D463" s="111"/>
      <c r="E463" s="111">
        <v>1</v>
      </c>
      <c r="F463" s="111"/>
      <c r="G463" s="112"/>
      <c r="H463" s="112">
        <f t="shared" si="622"/>
        <v>0</v>
      </c>
      <c r="I463" s="112">
        <f t="shared" si="623"/>
        <v>0</v>
      </c>
      <c r="J463" s="112">
        <f t="shared" si="624"/>
        <v>0</v>
      </c>
      <c r="K463" s="112">
        <f t="shared" si="625"/>
        <v>0</v>
      </c>
      <c r="L463" s="92" t="str">
        <f t="shared" si="626"/>
        <v>Huyện Thạch Hà</v>
      </c>
      <c r="M463" s="94">
        <f t="shared" si="593"/>
        <v>0</v>
      </c>
      <c r="N463" s="92" t="s">
        <v>215</v>
      </c>
      <c r="O463" s="92" t="s">
        <v>286</v>
      </c>
      <c r="P463" s="92" t="s">
        <v>290</v>
      </c>
    </row>
    <row r="464" spans="1:17" ht="25.5" hidden="1" customHeight="1">
      <c r="A464" s="109" t="s">
        <v>8</v>
      </c>
      <c r="B464" s="110" t="s">
        <v>291</v>
      </c>
      <c r="C464" s="111"/>
      <c r="D464" s="111"/>
      <c r="E464" s="111">
        <v>0.2</v>
      </c>
      <c r="F464" s="111">
        <v>0.8</v>
      </c>
      <c r="G464" s="112"/>
      <c r="H464" s="112">
        <f t="shared" si="622"/>
        <v>0</v>
      </c>
      <c r="I464" s="112">
        <f t="shared" si="623"/>
        <v>0</v>
      </c>
      <c r="J464" s="112">
        <f t="shared" si="624"/>
        <v>0</v>
      </c>
      <c r="K464" s="112">
        <f t="shared" si="625"/>
        <v>0</v>
      </c>
      <c r="L464" s="92" t="str">
        <f t="shared" si="626"/>
        <v>Huyện Thạch Hà</v>
      </c>
      <c r="M464" s="94">
        <f t="shared" si="593"/>
        <v>0</v>
      </c>
      <c r="N464" s="92" t="s">
        <v>215</v>
      </c>
      <c r="O464" s="92" t="s">
        <v>286</v>
      </c>
      <c r="P464" s="92" t="s">
        <v>292</v>
      </c>
    </row>
    <row r="465" spans="1:17" s="88" customFormat="1" ht="25.5" hidden="1" customHeight="1">
      <c r="A465" s="113" t="s">
        <v>293</v>
      </c>
      <c r="B465" s="114" t="s">
        <v>294</v>
      </c>
      <c r="C465" s="111"/>
      <c r="D465" s="111">
        <v>1</v>
      </c>
      <c r="E465" s="111"/>
      <c r="F465" s="111"/>
      <c r="G465" s="112"/>
      <c r="H465" s="112">
        <f t="shared" si="622"/>
        <v>0</v>
      </c>
      <c r="I465" s="112">
        <f t="shared" si="623"/>
        <v>0</v>
      </c>
      <c r="J465" s="112">
        <f t="shared" si="624"/>
        <v>0</v>
      </c>
      <c r="K465" s="112">
        <f t="shared" si="625"/>
        <v>0</v>
      </c>
      <c r="L465" s="108" t="str">
        <f t="shared" si="626"/>
        <v>Huyện Thạch Hà</v>
      </c>
      <c r="M465" s="94">
        <f t="shared" si="593"/>
        <v>0</v>
      </c>
      <c r="N465" s="92" t="s">
        <v>215</v>
      </c>
      <c r="O465" s="108" t="s">
        <v>295</v>
      </c>
      <c r="P465" s="108" t="s">
        <v>201</v>
      </c>
      <c r="Q465" s="108"/>
    </row>
    <row r="466" spans="1:17" s="88" customFormat="1" ht="25.5" hidden="1" customHeight="1">
      <c r="A466" s="113" t="s">
        <v>296</v>
      </c>
      <c r="B466" s="114" t="s">
        <v>297</v>
      </c>
      <c r="C466" s="115"/>
      <c r="D466" s="115">
        <v>1</v>
      </c>
      <c r="E466" s="115"/>
      <c r="F466" s="115"/>
      <c r="G466" s="116"/>
      <c r="H466" s="116">
        <f t="shared" si="622"/>
        <v>0</v>
      </c>
      <c r="I466" s="116">
        <f t="shared" si="623"/>
        <v>0</v>
      </c>
      <c r="J466" s="116">
        <f t="shared" si="624"/>
        <v>0</v>
      </c>
      <c r="K466" s="116">
        <f t="shared" si="625"/>
        <v>0</v>
      </c>
      <c r="L466" s="108" t="str">
        <f t="shared" si="626"/>
        <v>Huyện Thạch Hà</v>
      </c>
      <c r="M466" s="88">
        <f t="shared" si="593"/>
        <v>0</v>
      </c>
      <c r="N466" s="108" t="s">
        <v>215</v>
      </c>
      <c r="O466" s="108" t="s">
        <v>298</v>
      </c>
      <c r="P466" s="108" t="s">
        <v>201</v>
      </c>
      <c r="Q466" s="108"/>
    </row>
    <row r="467" spans="1:17" s="88" customFormat="1" ht="25.5" hidden="1" customHeight="1">
      <c r="A467" s="113" t="s">
        <v>299</v>
      </c>
      <c r="B467" s="114" t="s">
        <v>124</v>
      </c>
      <c r="C467" s="115"/>
      <c r="D467" s="115"/>
      <c r="E467" s="115"/>
      <c r="F467" s="115"/>
      <c r="G467" s="117">
        <f>SUMIF('Bieu 01 (2020)'!$B$7:$B$19,"Huyện Thạch Hà",'Bieu 01 (2020)'!$M$7:$M$19)-G442-G451-G461-G465-G466</f>
        <v>215000</v>
      </c>
      <c r="H467" s="116">
        <f>H468</f>
        <v>0</v>
      </c>
      <c r="I467" s="116">
        <f t="shared" ref="I467:K467" si="627">I468</f>
        <v>2500</v>
      </c>
      <c r="J467" s="116">
        <f t="shared" si="627"/>
        <v>105000</v>
      </c>
      <c r="K467" s="116">
        <f t="shared" si="627"/>
        <v>107500</v>
      </c>
      <c r="L467" s="108" t="str">
        <f t="shared" si="626"/>
        <v>Huyện Thạch Hà</v>
      </c>
      <c r="M467" s="94">
        <f t="shared" si="593"/>
        <v>0</v>
      </c>
      <c r="N467" s="92" t="s">
        <v>215</v>
      </c>
      <c r="O467" s="108" t="s">
        <v>124</v>
      </c>
      <c r="P467" s="108" t="s">
        <v>201</v>
      </c>
      <c r="Q467" s="108"/>
    </row>
    <row r="468" spans="1:17" ht="25.5" hidden="1" customHeight="1">
      <c r="A468" s="109" t="s">
        <v>71</v>
      </c>
      <c r="B468" s="110" t="s">
        <v>300</v>
      </c>
      <c r="C468" s="111"/>
      <c r="D468" s="111"/>
      <c r="E468" s="111"/>
      <c r="F468" s="111"/>
      <c r="G468" s="119">
        <f>G467</f>
        <v>215000</v>
      </c>
      <c r="H468" s="112">
        <f t="shared" ref="H468:K468" si="628">+H469+H470</f>
        <v>0</v>
      </c>
      <c r="I468" s="112">
        <f t="shared" si="628"/>
        <v>2500</v>
      </c>
      <c r="J468" s="112">
        <f t="shared" si="628"/>
        <v>105000</v>
      </c>
      <c r="K468" s="112">
        <f t="shared" si="628"/>
        <v>107500</v>
      </c>
      <c r="L468" s="108" t="str">
        <f t="shared" si="626"/>
        <v>Huyện Thạch Hà</v>
      </c>
      <c r="M468" s="94">
        <f t="shared" si="593"/>
        <v>0</v>
      </c>
      <c r="N468" s="92" t="s">
        <v>215</v>
      </c>
      <c r="O468" s="92" t="s">
        <v>124</v>
      </c>
      <c r="P468" s="108" t="s">
        <v>301</v>
      </c>
    </row>
    <row r="469" spans="1:17" ht="25.5" hidden="1" customHeight="1">
      <c r="A469" s="109" t="s">
        <v>8</v>
      </c>
      <c r="B469" s="110" t="s">
        <v>302</v>
      </c>
      <c r="C469" s="111"/>
      <c r="D469" s="111"/>
      <c r="E469" s="120">
        <v>0.5</v>
      </c>
      <c r="F469" s="120">
        <v>0.5</v>
      </c>
      <c r="G469" s="119">
        <f>G468-G470</f>
        <v>190000</v>
      </c>
      <c r="H469" s="112">
        <f t="shared" ref="H469:H471" si="629">ROUND(C469*G469,0)</f>
        <v>0</v>
      </c>
      <c r="I469" s="112">
        <f t="shared" ref="I469:I471" si="630">G469-H469-J469-K469</f>
        <v>0</v>
      </c>
      <c r="J469" s="112">
        <f t="shared" ref="J469:J471" si="631">ROUND(E469*G469,0)</f>
        <v>95000</v>
      </c>
      <c r="K469" s="112">
        <f t="shared" ref="K469:K471" si="632">ROUND(F469*G469,0)</f>
        <v>95000</v>
      </c>
      <c r="L469" s="92" t="str">
        <f t="shared" si="626"/>
        <v>Huyện Thạch Hà</v>
      </c>
      <c r="M469" s="94">
        <f t="shared" si="593"/>
        <v>0</v>
      </c>
      <c r="N469" s="92" t="s">
        <v>215</v>
      </c>
      <c r="O469" s="92" t="s">
        <v>124</v>
      </c>
      <c r="P469" s="92" t="s">
        <v>301</v>
      </c>
    </row>
    <row r="470" spans="1:17" ht="25.5" hidden="1" customHeight="1">
      <c r="A470" s="109" t="s">
        <v>8</v>
      </c>
      <c r="B470" s="110" t="s">
        <v>303</v>
      </c>
      <c r="C470" s="111"/>
      <c r="D470" s="111">
        <v>0.1</v>
      </c>
      <c r="E470" s="111">
        <v>0.4</v>
      </c>
      <c r="F470" s="111">
        <v>0.5</v>
      </c>
      <c r="G470" s="112">
        <v>25000</v>
      </c>
      <c r="H470" s="112">
        <f t="shared" si="629"/>
        <v>0</v>
      </c>
      <c r="I470" s="112">
        <f t="shared" si="630"/>
        <v>2500</v>
      </c>
      <c r="J470" s="112">
        <f t="shared" si="631"/>
        <v>10000</v>
      </c>
      <c r="K470" s="112">
        <f t="shared" si="632"/>
        <v>12500</v>
      </c>
      <c r="L470" s="92" t="str">
        <f t="shared" si="626"/>
        <v>Huyện Thạch Hà</v>
      </c>
      <c r="M470" s="94">
        <f t="shared" si="593"/>
        <v>0</v>
      </c>
      <c r="N470" s="92" t="s">
        <v>215</v>
      </c>
      <c r="O470" s="92" t="s">
        <v>124</v>
      </c>
      <c r="P470" s="92" t="s">
        <v>301</v>
      </c>
    </row>
    <row r="471" spans="1:17" ht="25.5" hidden="1" customHeight="1">
      <c r="A471" s="109">
        <v>11</v>
      </c>
      <c r="B471" s="110" t="s">
        <v>34</v>
      </c>
      <c r="C471" s="111"/>
      <c r="D471" s="111"/>
      <c r="E471" s="111"/>
      <c r="F471" s="111">
        <v>1</v>
      </c>
      <c r="G471" s="117">
        <f>SUMIF('Bieu 01 (2020)'!$B$7:$B$19,"Huyện Thạch Hà",'Bieu 01 (2020)'!$N$7:$N$19)</f>
        <v>1500</v>
      </c>
      <c r="H471" s="112">
        <f t="shared" si="629"/>
        <v>0</v>
      </c>
      <c r="I471" s="112">
        <f t="shared" si="630"/>
        <v>0</v>
      </c>
      <c r="J471" s="112">
        <f t="shared" si="631"/>
        <v>0</v>
      </c>
      <c r="K471" s="112">
        <f t="shared" si="632"/>
        <v>1500</v>
      </c>
      <c r="L471" s="92" t="str">
        <f t="shared" si="626"/>
        <v>Huyện Thạch Hà</v>
      </c>
      <c r="M471" s="94">
        <f t="shared" si="593"/>
        <v>0</v>
      </c>
      <c r="N471" s="108" t="s">
        <v>34</v>
      </c>
      <c r="O471" s="92" t="s">
        <v>201</v>
      </c>
    </row>
    <row r="472" spans="1:17" ht="25.5" hidden="1" customHeight="1">
      <c r="A472" s="109">
        <v>12</v>
      </c>
      <c r="B472" s="110" t="s">
        <v>168</v>
      </c>
      <c r="C472" s="111"/>
      <c r="D472" s="111"/>
      <c r="E472" s="111"/>
      <c r="F472" s="111"/>
      <c r="G472" s="117">
        <f>SUMIF('Bieu 01 (2020)'!$B$7:$B$19,"Huyện Thạch Hà",'Bieu 01 (2020)'!$O$7:$O$19)</f>
        <v>6500</v>
      </c>
      <c r="H472" s="112">
        <f t="shared" ref="H472:K472" si="633">SUM(H473:H476)</f>
        <v>3500</v>
      </c>
      <c r="I472" s="112">
        <f t="shared" si="633"/>
        <v>700</v>
      </c>
      <c r="J472" s="112">
        <f t="shared" si="633"/>
        <v>300</v>
      </c>
      <c r="K472" s="112">
        <f t="shared" si="633"/>
        <v>2000</v>
      </c>
      <c r="L472" s="92" t="str">
        <f t="shared" si="626"/>
        <v>Huyện Thạch Hà</v>
      </c>
      <c r="M472" s="94">
        <f t="shared" si="593"/>
        <v>0</v>
      </c>
      <c r="N472" s="108" t="s">
        <v>216</v>
      </c>
      <c r="O472" s="92" t="s">
        <v>201</v>
      </c>
    </row>
    <row r="473" spans="1:17" ht="25.5" hidden="1" customHeight="1">
      <c r="A473" s="109" t="s">
        <v>8</v>
      </c>
      <c r="B473" s="110" t="s">
        <v>304</v>
      </c>
      <c r="C473" s="111">
        <v>1</v>
      </c>
      <c r="D473" s="111"/>
      <c r="E473" s="111"/>
      <c r="F473" s="111"/>
      <c r="G473" s="112">
        <v>3500</v>
      </c>
      <c r="H473" s="112">
        <f t="shared" ref="H473:H476" si="634">ROUND(C473*G473,0)</f>
        <v>3500</v>
      </c>
      <c r="I473" s="112">
        <f t="shared" ref="I473:I476" si="635">G473-H473-J473-K473</f>
        <v>0</v>
      </c>
      <c r="J473" s="112">
        <f t="shared" ref="J473:J476" si="636">ROUND(E473*G473,0)</f>
        <v>0</v>
      </c>
      <c r="K473" s="112">
        <f t="shared" ref="K473:K476" si="637">ROUND(F473*G473,0)</f>
        <v>0</v>
      </c>
      <c r="L473" s="92" t="str">
        <f t="shared" si="626"/>
        <v>Huyện Thạch Hà</v>
      </c>
      <c r="M473" s="94">
        <f t="shared" si="593"/>
        <v>0</v>
      </c>
      <c r="N473" s="92" t="s">
        <v>216</v>
      </c>
      <c r="O473" s="92" t="s">
        <v>305</v>
      </c>
    </row>
    <row r="474" spans="1:17" ht="25.5" hidden="1" customHeight="1">
      <c r="A474" s="109" t="s">
        <v>8</v>
      </c>
      <c r="B474" s="110" t="s">
        <v>306</v>
      </c>
      <c r="C474" s="111"/>
      <c r="D474" s="111">
        <v>1</v>
      </c>
      <c r="E474" s="111"/>
      <c r="F474" s="111"/>
      <c r="G474" s="112">
        <v>700</v>
      </c>
      <c r="H474" s="112">
        <f>ROUND(C474*G474,0)</f>
        <v>0</v>
      </c>
      <c r="I474" s="112">
        <f>G474-H474-J474-K474</f>
        <v>700</v>
      </c>
      <c r="J474" s="112">
        <f>ROUND(E474*G474,0)</f>
        <v>0</v>
      </c>
      <c r="K474" s="112">
        <f>ROUND(F474*G474,0)</f>
        <v>0</v>
      </c>
      <c r="L474" s="92" t="str">
        <f>L473</f>
        <v>Huyện Thạch Hà</v>
      </c>
      <c r="M474" s="94">
        <f t="shared" ref="M474:M475" si="638">SUM(H474:K474)-G474</f>
        <v>0</v>
      </c>
      <c r="N474" s="92" t="s">
        <v>216</v>
      </c>
      <c r="O474" s="92" t="s">
        <v>307</v>
      </c>
    </row>
    <row r="475" spans="1:17" ht="25.5" hidden="1" customHeight="1">
      <c r="A475" s="109" t="s">
        <v>8</v>
      </c>
      <c r="B475" s="110" t="s">
        <v>308</v>
      </c>
      <c r="C475" s="111"/>
      <c r="D475" s="111"/>
      <c r="E475" s="111"/>
      <c r="F475" s="111">
        <v>1</v>
      </c>
      <c r="G475" s="112">
        <v>2000</v>
      </c>
      <c r="H475" s="112">
        <f>ROUND(C475*G475,0)</f>
        <v>0</v>
      </c>
      <c r="I475" s="112">
        <f>G475-H475-J475-K475</f>
        <v>0</v>
      </c>
      <c r="J475" s="112">
        <f>ROUND(E475*G475,0)</f>
        <v>0</v>
      </c>
      <c r="K475" s="112">
        <f>ROUND(F475*G475,0)</f>
        <v>2000</v>
      </c>
      <c r="L475" s="92" t="str">
        <f>L474</f>
        <v>Huyện Thạch Hà</v>
      </c>
      <c r="M475" s="94">
        <f t="shared" si="638"/>
        <v>0</v>
      </c>
      <c r="N475" s="92" t="s">
        <v>216</v>
      </c>
      <c r="O475" s="92" t="s">
        <v>309</v>
      </c>
    </row>
    <row r="476" spans="1:17" ht="25.5" hidden="1" customHeight="1">
      <c r="A476" s="132" t="s">
        <v>8</v>
      </c>
      <c r="B476" s="133" t="s">
        <v>310</v>
      </c>
      <c r="C476" s="134"/>
      <c r="D476" s="134"/>
      <c r="E476" s="134">
        <v>1</v>
      </c>
      <c r="F476" s="134"/>
      <c r="G476" s="135">
        <f>G472-G473-G474-G475</f>
        <v>300</v>
      </c>
      <c r="H476" s="136">
        <f t="shared" si="634"/>
        <v>0</v>
      </c>
      <c r="I476" s="136">
        <f t="shared" si="635"/>
        <v>0</v>
      </c>
      <c r="J476" s="136">
        <f t="shared" si="636"/>
        <v>300</v>
      </c>
      <c r="K476" s="136">
        <f t="shared" si="637"/>
        <v>0</v>
      </c>
      <c r="L476" s="92" t="str">
        <f>L473</f>
        <v>Huyện Thạch Hà</v>
      </c>
      <c r="M476" s="94">
        <f t="shared" si="593"/>
        <v>0</v>
      </c>
      <c r="N476" s="92" t="s">
        <v>216</v>
      </c>
      <c r="O476" s="92" t="s">
        <v>224</v>
      </c>
    </row>
    <row r="477" spans="1:17" s="88" customFormat="1" ht="25.5" hidden="1" customHeight="1">
      <c r="A477" s="104"/>
      <c r="B477" s="105" t="s">
        <v>175</v>
      </c>
      <c r="C477" s="106"/>
      <c r="D477" s="106"/>
      <c r="E477" s="106"/>
      <c r="F477" s="106"/>
      <c r="G477" s="107">
        <f>G478+G487+G496+G508+G509+G512+G521+G522+G526+G529+G555+G556</f>
        <v>161000</v>
      </c>
      <c r="H477" s="107">
        <f>H478+H487+H496+H508+H509+H512+H521+H522+H526+H529+H555+H556</f>
        <v>2500</v>
      </c>
      <c r="I477" s="107">
        <f>I478+I487+I496+I508+I509+I512+I521+I522+I526+I529+I555+I556</f>
        <v>2728</v>
      </c>
      <c r="J477" s="107">
        <f>J478+J487+J496+J508+J509+J512+J521+J522+J526+J529+J555+J556</f>
        <v>115402</v>
      </c>
      <c r="K477" s="107">
        <f>K478+K487+K496+K508+K509+K512+K521+K522+K526+K529+K555+K556</f>
        <v>40370</v>
      </c>
      <c r="L477" s="108" t="str">
        <f>B477</f>
        <v>Huyện Can Lộc</v>
      </c>
      <c r="M477" s="94">
        <f>SUM(H477:K477)-G477</f>
        <v>0</v>
      </c>
      <c r="N477" s="108" t="s">
        <v>201</v>
      </c>
      <c r="O477" s="108"/>
      <c r="P477" s="108"/>
      <c r="Q477" s="108"/>
    </row>
    <row r="478" spans="1:17" s="88" customFormat="1" ht="25.5" hidden="1" customHeight="1">
      <c r="A478" s="113">
        <v>1</v>
      </c>
      <c r="B478" s="114" t="s">
        <v>202</v>
      </c>
      <c r="C478" s="115"/>
      <c r="D478" s="115"/>
      <c r="E478" s="115"/>
      <c r="F478" s="115"/>
      <c r="G478" s="116">
        <f>G479+G480+G483+G486</f>
        <v>130</v>
      </c>
      <c r="H478" s="116">
        <f t="shared" ref="H478:K478" si="639">H479+H480+H483+H486</f>
        <v>0</v>
      </c>
      <c r="I478" s="116">
        <f t="shared" si="639"/>
        <v>78</v>
      </c>
      <c r="J478" s="116">
        <f t="shared" si="639"/>
        <v>52</v>
      </c>
      <c r="K478" s="116">
        <f t="shared" si="639"/>
        <v>0</v>
      </c>
      <c r="L478" s="108" t="str">
        <f>L477</f>
        <v>Huyện Can Lộc</v>
      </c>
      <c r="M478" s="94">
        <f>SUM(H478:K478)-G478</f>
        <v>0</v>
      </c>
      <c r="N478" s="108" t="s">
        <v>203</v>
      </c>
      <c r="O478" s="108" t="s">
        <v>201</v>
      </c>
      <c r="P478" s="108"/>
      <c r="Q478" s="108"/>
    </row>
    <row r="479" spans="1:17" ht="25.5" hidden="1" customHeight="1">
      <c r="A479" s="109" t="s">
        <v>88</v>
      </c>
      <c r="B479" s="110" t="s">
        <v>217</v>
      </c>
      <c r="C479" s="111"/>
      <c r="D479" s="111">
        <v>0.6</v>
      </c>
      <c r="E479" s="111">
        <v>0.4</v>
      </c>
      <c r="F479" s="111"/>
      <c r="G479" s="117">
        <f>SUMIF('Bieu 01 (2020)'!$B$7:$B$19,"Huyện Can Lộc",'Bieu 01 (2020)'!$D$7:$D$19)-G480-G483-G486</f>
        <v>130</v>
      </c>
      <c r="H479" s="112">
        <f>ROUND(C479*G479,0)</f>
        <v>0</v>
      </c>
      <c r="I479" s="112">
        <f>G479-H479-J479-K479</f>
        <v>78</v>
      </c>
      <c r="J479" s="112">
        <f>ROUND(E479*G479,0)</f>
        <v>52</v>
      </c>
      <c r="K479" s="112">
        <f>ROUND(F479*G479,0)</f>
        <v>0</v>
      </c>
      <c r="L479" s="92" t="str">
        <f t="shared" ref="L479:L538" si="640">L478</f>
        <v>Huyện Can Lộc</v>
      </c>
      <c r="M479" s="94">
        <f t="shared" ref="M479:M539" si="641">SUM(H479:K479)-G479</f>
        <v>0</v>
      </c>
      <c r="N479" s="92" t="s">
        <v>203</v>
      </c>
      <c r="O479" s="92" t="s">
        <v>217</v>
      </c>
    </row>
    <row r="480" spans="1:17" ht="25.5" hidden="1" customHeight="1">
      <c r="A480" s="109" t="s">
        <v>93</v>
      </c>
      <c r="B480" s="110" t="s">
        <v>22</v>
      </c>
      <c r="C480" s="111"/>
      <c r="D480" s="111"/>
      <c r="E480" s="111"/>
      <c r="F480" s="111"/>
      <c r="G480" s="112"/>
      <c r="H480" s="112">
        <f t="shared" ref="H480:H486" si="642">ROUND(C480*G480,0)</f>
        <v>0</v>
      </c>
      <c r="I480" s="112">
        <f t="shared" ref="I480:I486" si="643">G480-H480-J480-K480</f>
        <v>0</v>
      </c>
      <c r="J480" s="112">
        <f t="shared" ref="J480:J486" si="644">ROUND(E480*G480,0)</f>
        <v>0</v>
      </c>
      <c r="K480" s="112">
        <f t="shared" ref="K480:K486" si="645">ROUND(F480*G480,0)</f>
        <v>0</v>
      </c>
      <c r="L480" s="92" t="str">
        <f t="shared" si="640"/>
        <v>Huyện Can Lộc</v>
      </c>
      <c r="M480" s="94">
        <f t="shared" si="641"/>
        <v>0</v>
      </c>
      <c r="N480" s="92" t="s">
        <v>203</v>
      </c>
      <c r="O480" s="92" t="s">
        <v>218</v>
      </c>
    </row>
    <row r="481" spans="1:17" ht="25.5" hidden="1" customHeight="1">
      <c r="A481" s="118" t="s">
        <v>8</v>
      </c>
      <c r="B481" s="56" t="s">
        <v>219</v>
      </c>
      <c r="C481" s="111"/>
      <c r="D481" s="111"/>
      <c r="E481" s="111">
        <v>1</v>
      </c>
      <c r="F481" s="111"/>
      <c r="G481" s="112"/>
      <c r="H481" s="112">
        <f t="shared" si="642"/>
        <v>0</v>
      </c>
      <c r="I481" s="112">
        <f t="shared" si="643"/>
        <v>0</v>
      </c>
      <c r="J481" s="112">
        <f t="shared" si="644"/>
        <v>0</v>
      </c>
      <c r="K481" s="112">
        <f t="shared" si="645"/>
        <v>0</v>
      </c>
      <c r="L481" s="92" t="str">
        <f t="shared" si="640"/>
        <v>Huyện Can Lộc</v>
      </c>
      <c r="M481" s="94">
        <f t="shared" si="641"/>
        <v>0</v>
      </c>
      <c r="N481" s="92" t="s">
        <v>203</v>
      </c>
      <c r="O481" s="92" t="s">
        <v>218</v>
      </c>
    </row>
    <row r="482" spans="1:17" ht="25.5" hidden="1" customHeight="1">
      <c r="A482" s="118" t="s">
        <v>8</v>
      </c>
      <c r="B482" s="56" t="s">
        <v>220</v>
      </c>
      <c r="C482" s="111"/>
      <c r="D482" s="111"/>
      <c r="E482" s="111">
        <v>0.5</v>
      </c>
      <c r="F482" s="111">
        <v>0.5</v>
      </c>
      <c r="G482" s="119">
        <f>G480-G481</f>
        <v>0</v>
      </c>
      <c r="H482" s="112">
        <f t="shared" si="642"/>
        <v>0</v>
      </c>
      <c r="I482" s="112">
        <f t="shared" si="643"/>
        <v>0</v>
      </c>
      <c r="J482" s="112">
        <f t="shared" si="644"/>
        <v>0</v>
      </c>
      <c r="K482" s="112">
        <f t="shared" si="645"/>
        <v>0</v>
      </c>
      <c r="L482" s="92" t="str">
        <f t="shared" si="640"/>
        <v>Huyện Can Lộc</v>
      </c>
      <c r="M482" s="94">
        <f t="shared" si="641"/>
        <v>0</v>
      </c>
      <c r="N482" s="92" t="s">
        <v>203</v>
      </c>
      <c r="O482" s="92" t="s">
        <v>218</v>
      </c>
    </row>
    <row r="483" spans="1:17" ht="25.5" hidden="1" customHeight="1">
      <c r="A483" s="109" t="s">
        <v>95</v>
      </c>
      <c r="B483" s="110" t="s">
        <v>23</v>
      </c>
      <c r="C483" s="111"/>
      <c r="D483" s="111"/>
      <c r="E483" s="111"/>
      <c r="F483" s="111"/>
      <c r="G483" s="112"/>
      <c r="H483" s="112">
        <f t="shared" si="642"/>
        <v>0</v>
      </c>
      <c r="I483" s="112">
        <f t="shared" si="643"/>
        <v>0</v>
      </c>
      <c r="J483" s="112">
        <f t="shared" si="644"/>
        <v>0</v>
      </c>
      <c r="K483" s="112">
        <f t="shared" si="645"/>
        <v>0</v>
      </c>
      <c r="L483" s="92" t="str">
        <f t="shared" si="640"/>
        <v>Huyện Can Lộc</v>
      </c>
      <c r="M483" s="94">
        <f t="shared" si="641"/>
        <v>0</v>
      </c>
      <c r="N483" s="92" t="s">
        <v>203</v>
      </c>
      <c r="O483" s="92" t="s">
        <v>221</v>
      </c>
    </row>
    <row r="484" spans="1:17" ht="25.5" hidden="1" customHeight="1">
      <c r="A484" s="109" t="s">
        <v>8</v>
      </c>
      <c r="B484" s="110" t="s">
        <v>222</v>
      </c>
      <c r="C484" s="111"/>
      <c r="D484" s="111"/>
      <c r="E484" s="111">
        <v>0.8</v>
      </c>
      <c r="F484" s="111">
        <v>0.2</v>
      </c>
      <c r="G484" s="112"/>
      <c r="H484" s="112">
        <f t="shared" si="642"/>
        <v>0</v>
      </c>
      <c r="I484" s="112">
        <f t="shared" si="643"/>
        <v>0</v>
      </c>
      <c r="J484" s="112">
        <f t="shared" si="644"/>
        <v>0</v>
      </c>
      <c r="K484" s="112">
        <f t="shared" si="645"/>
        <v>0</v>
      </c>
      <c r="L484" s="92" t="str">
        <f t="shared" si="640"/>
        <v>Huyện Can Lộc</v>
      </c>
      <c r="M484" s="94">
        <f t="shared" si="641"/>
        <v>0</v>
      </c>
      <c r="N484" s="92" t="s">
        <v>203</v>
      </c>
      <c r="O484" s="92" t="s">
        <v>221</v>
      </c>
    </row>
    <row r="485" spans="1:17" ht="25.5" hidden="1" customHeight="1">
      <c r="A485" s="109" t="s">
        <v>8</v>
      </c>
      <c r="B485" s="110" t="s">
        <v>223</v>
      </c>
      <c r="C485" s="111"/>
      <c r="D485" s="111"/>
      <c r="E485" s="111">
        <v>0.5</v>
      </c>
      <c r="F485" s="111">
        <v>0.5</v>
      </c>
      <c r="G485" s="119">
        <f>G483-G484</f>
        <v>0</v>
      </c>
      <c r="H485" s="112">
        <f t="shared" si="642"/>
        <v>0</v>
      </c>
      <c r="I485" s="112">
        <f t="shared" si="643"/>
        <v>0</v>
      </c>
      <c r="J485" s="112">
        <f t="shared" si="644"/>
        <v>0</v>
      </c>
      <c r="K485" s="112">
        <f t="shared" si="645"/>
        <v>0</v>
      </c>
      <c r="L485" s="92" t="str">
        <f t="shared" si="640"/>
        <v>Huyện Can Lộc</v>
      </c>
      <c r="M485" s="94">
        <f t="shared" si="641"/>
        <v>0</v>
      </c>
      <c r="N485" s="92" t="s">
        <v>203</v>
      </c>
      <c r="O485" s="92" t="s">
        <v>221</v>
      </c>
    </row>
    <row r="486" spans="1:17" ht="25.5" hidden="1" customHeight="1">
      <c r="A486" s="109" t="s">
        <v>97</v>
      </c>
      <c r="B486" s="110" t="s">
        <v>25</v>
      </c>
      <c r="C486" s="111"/>
      <c r="D486" s="111"/>
      <c r="E486" s="111">
        <v>1</v>
      </c>
      <c r="F486" s="111"/>
      <c r="G486" s="112"/>
      <c r="H486" s="112">
        <f t="shared" si="642"/>
        <v>0</v>
      </c>
      <c r="I486" s="112">
        <f t="shared" si="643"/>
        <v>0</v>
      </c>
      <c r="J486" s="112">
        <f t="shared" si="644"/>
        <v>0</v>
      </c>
      <c r="K486" s="112">
        <f t="shared" si="645"/>
        <v>0</v>
      </c>
      <c r="L486" s="92" t="str">
        <f t="shared" si="640"/>
        <v>Huyện Can Lộc</v>
      </c>
      <c r="M486" s="94">
        <f t="shared" si="641"/>
        <v>0</v>
      </c>
      <c r="N486" s="92" t="s">
        <v>203</v>
      </c>
      <c r="O486" s="92" t="s">
        <v>224</v>
      </c>
    </row>
    <row r="487" spans="1:17" s="88" customFormat="1" ht="25.5" hidden="1" customHeight="1">
      <c r="A487" s="113">
        <v>2</v>
      </c>
      <c r="B487" s="114" t="s">
        <v>123</v>
      </c>
      <c r="C487" s="115"/>
      <c r="D487" s="115"/>
      <c r="E487" s="115"/>
      <c r="F487" s="115"/>
      <c r="G487" s="116">
        <f>G488+G489+G492+G495</f>
        <v>0</v>
      </c>
      <c r="H487" s="116">
        <f t="shared" ref="H487:K487" si="646">H488+H489+H492+H495</f>
        <v>0</v>
      </c>
      <c r="I487" s="116">
        <f t="shared" si="646"/>
        <v>0</v>
      </c>
      <c r="J487" s="116">
        <f t="shared" si="646"/>
        <v>0</v>
      </c>
      <c r="K487" s="116">
        <f t="shared" si="646"/>
        <v>0</v>
      </c>
      <c r="L487" s="108" t="str">
        <f t="shared" si="640"/>
        <v>Huyện Can Lộc</v>
      </c>
      <c r="M487" s="94">
        <f t="shared" si="641"/>
        <v>0</v>
      </c>
      <c r="N487" s="108" t="s">
        <v>204</v>
      </c>
      <c r="O487" s="108" t="s">
        <v>201</v>
      </c>
      <c r="P487" s="108"/>
      <c r="Q487" s="108"/>
    </row>
    <row r="488" spans="1:17" ht="25.5" hidden="1" customHeight="1">
      <c r="A488" s="109" t="s">
        <v>225</v>
      </c>
      <c r="B488" s="110" t="s">
        <v>217</v>
      </c>
      <c r="C488" s="111"/>
      <c r="D488" s="111">
        <v>0.9</v>
      </c>
      <c r="E488" s="111">
        <v>0.1</v>
      </c>
      <c r="F488" s="111"/>
      <c r="G488" s="117">
        <f>SUMIF('Bieu 01 (2020)'!$B$7:$B$19,"Huyện Can Lộc",'Bieu 01 (2020)'!$E$7:$E$19)-G489-G492-G495</f>
        <v>0</v>
      </c>
      <c r="H488" s="112">
        <f t="shared" ref="H488" si="647">ROUND(C488*G488,0)</f>
        <v>0</v>
      </c>
      <c r="I488" s="112">
        <f t="shared" ref="I488" si="648">G488-H488-J488-K488</f>
        <v>0</v>
      </c>
      <c r="J488" s="112">
        <f t="shared" ref="J488" si="649">ROUND(E488*G488,0)</f>
        <v>0</v>
      </c>
      <c r="K488" s="112">
        <f t="shared" ref="K488" si="650">ROUND(F488*G488,0)</f>
        <v>0</v>
      </c>
      <c r="L488" s="92" t="str">
        <f t="shared" si="640"/>
        <v>Huyện Can Lộc</v>
      </c>
      <c r="M488" s="94">
        <f t="shared" si="641"/>
        <v>0</v>
      </c>
      <c r="N488" s="92" t="s">
        <v>204</v>
      </c>
      <c r="O488" s="92" t="s">
        <v>217</v>
      </c>
    </row>
    <row r="489" spans="1:17" ht="25.5" hidden="1" customHeight="1">
      <c r="A489" s="109" t="s">
        <v>226</v>
      </c>
      <c r="B489" s="110" t="s">
        <v>22</v>
      </c>
      <c r="C489" s="111"/>
      <c r="D489" s="111"/>
      <c r="E489" s="111"/>
      <c r="F489" s="111"/>
      <c r="G489" s="112"/>
      <c r="H489" s="112">
        <f t="shared" ref="H489:K489" si="651">H490+H491</f>
        <v>0</v>
      </c>
      <c r="I489" s="112">
        <f t="shared" si="651"/>
        <v>0</v>
      </c>
      <c r="J489" s="112">
        <f t="shared" si="651"/>
        <v>0</v>
      </c>
      <c r="K489" s="112">
        <f t="shared" si="651"/>
        <v>0</v>
      </c>
      <c r="L489" s="92" t="str">
        <f t="shared" si="640"/>
        <v>Huyện Can Lộc</v>
      </c>
      <c r="M489" s="94">
        <f t="shared" si="641"/>
        <v>0</v>
      </c>
      <c r="N489" s="92" t="s">
        <v>204</v>
      </c>
      <c r="O489" s="92" t="s">
        <v>218</v>
      </c>
    </row>
    <row r="490" spans="1:17" ht="25.5" hidden="1" customHeight="1">
      <c r="A490" s="118" t="s">
        <v>8</v>
      </c>
      <c r="B490" s="56" t="s">
        <v>219</v>
      </c>
      <c r="C490" s="111"/>
      <c r="D490" s="111"/>
      <c r="E490" s="111">
        <v>1</v>
      </c>
      <c r="F490" s="111"/>
      <c r="G490" s="112"/>
      <c r="H490" s="112">
        <f t="shared" ref="H490:H491" si="652">ROUND(C490*G490,0)</f>
        <v>0</v>
      </c>
      <c r="I490" s="112">
        <f t="shared" ref="I490:I491" si="653">G490-H490-J490-K490</f>
        <v>0</v>
      </c>
      <c r="J490" s="112">
        <f t="shared" ref="J490:J491" si="654">ROUND(E490*G490,0)</f>
        <v>0</v>
      </c>
      <c r="K490" s="112">
        <f t="shared" ref="K490:K491" si="655">ROUND(F490*G490,0)</f>
        <v>0</v>
      </c>
      <c r="L490" s="92" t="str">
        <f t="shared" si="640"/>
        <v>Huyện Can Lộc</v>
      </c>
      <c r="M490" s="94">
        <f t="shared" si="641"/>
        <v>0</v>
      </c>
      <c r="N490" s="92" t="s">
        <v>204</v>
      </c>
      <c r="O490" s="92" t="s">
        <v>218</v>
      </c>
    </row>
    <row r="491" spans="1:17" ht="25.5" hidden="1" customHeight="1">
      <c r="A491" s="118" t="s">
        <v>8</v>
      </c>
      <c r="B491" s="56" t="s">
        <v>220</v>
      </c>
      <c r="C491" s="111"/>
      <c r="D491" s="111"/>
      <c r="E491" s="111">
        <v>0.5</v>
      </c>
      <c r="F491" s="111">
        <v>0.5</v>
      </c>
      <c r="G491" s="119">
        <f>G489-G490</f>
        <v>0</v>
      </c>
      <c r="H491" s="112">
        <f t="shared" si="652"/>
        <v>0</v>
      </c>
      <c r="I491" s="112">
        <f t="shared" si="653"/>
        <v>0</v>
      </c>
      <c r="J491" s="112">
        <f t="shared" si="654"/>
        <v>0</v>
      </c>
      <c r="K491" s="112">
        <f t="shared" si="655"/>
        <v>0</v>
      </c>
      <c r="L491" s="92" t="str">
        <f t="shared" si="640"/>
        <v>Huyện Can Lộc</v>
      </c>
      <c r="M491" s="94">
        <f t="shared" si="641"/>
        <v>0</v>
      </c>
      <c r="N491" s="92" t="s">
        <v>204</v>
      </c>
      <c r="O491" s="92" t="s">
        <v>218</v>
      </c>
    </row>
    <row r="492" spans="1:17" ht="25.5" hidden="1" customHeight="1">
      <c r="A492" s="109" t="s">
        <v>227</v>
      </c>
      <c r="B492" s="110" t="s">
        <v>23</v>
      </c>
      <c r="C492" s="111"/>
      <c r="D492" s="111"/>
      <c r="E492" s="111"/>
      <c r="F492" s="111"/>
      <c r="G492" s="112"/>
      <c r="H492" s="112">
        <f t="shared" ref="H492:K492" si="656">H493+H494</f>
        <v>0</v>
      </c>
      <c r="I492" s="112">
        <f t="shared" si="656"/>
        <v>0</v>
      </c>
      <c r="J492" s="112">
        <f t="shared" si="656"/>
        <v>0</v>
      </c>
      <c r="K492" s="112">
        <f t="shared" si="656"/>
        <v>0</v>
      </c>
      <c r="L492" s="92" t="str">
        <f t="shared" si="640"/>
        <v>Huyện Can Lộc</v>
      </c>
      <c r="M492" s="94">
        <f t="shared" si="641"/>
        <v>0</v>
      </c>
      <c r="N492" s="92" t="s">
        <v>204</v>
      </c>
      <c r="O492" s="92" t="s">
        <v>221</v>
      </c>
    </row>
    <row r="493" spans="1:17" ht="25.5" hidden="1" customHeight="1">
      <c r="A493" s="109" t="s">
        <v>8</v>
      </c>
      <c r="B493" s="110" t="s">
        <v>222</v>
      </c>
      <c r="C493" s="111"/>
      <c r="D493" s="111"/>
      <c r="E493" s="111">
        <v>0.8</v>
      </c>
      <c r="F493" s="111">
        <v>0.2</v>
      </c>
      <c r="G493" s="112"/>
      <c r="H493" s="112">
        <f t="shared" ref="H493:H495" si="657">ROUND(C493*G493,0)</f>
        <v>0</v>
      </c>
      <c r="I493" s="112">
        <f t="shared" ref="I493:I495" si="658">G493-H493-J493-K493</f>
        <v>0</v>
      </c>
      <c r="J493" s="112">
        <f t="shared" ref="J493:J495" si="659">ROUND(E493*G493,0)</f>
        <v>0</v>
      </c>
      <c r="K493" s="112">
        <f t="shared" ref="K493:K495" si="660">ROUND(F493*G493,0)</f>
        <v>0</v>
      </c>
      <c r="L493" s="92" t="str">
        <f t="shared" si="640"/>
        <v>Huyện Can Lộc</v>
      </c>
      <c r="M493" s="94">
        <f t="shared" si="641"/>
        <v>0</v>
      </c>
      <c r="N493" s="92" t="s">
        <v>204</v>
      </c>
      <c r="O493" s="92" t="s">
        <v>221</v>
      </c>
    </row>
    <row r="494" spans="1:17" ht="25.5" hidden="1" customHeight="1">
      <c r="A494" s="109" t="s">
        <v>8</v>
      </c>
      <c r="B494" s="110" t="s">
        <v>223</v>
      </c>
      <c r="C494" s="111"/>
      <c r="D494" s="111"/>
      <c r="E494" s="111">
        <v>0.5</v>
      </c>
      <c r="F494" s="111">
        <v>0.5</v>
      </c>
      <c r="G494" s="119">
        <f>G492-G493</f>
        <v>0</v>
      </c>
      <c r="H494" s="112">
        <f t="shared" si="657"/>
        <v>0</v>
      </c>
      <c r="I494" s="112">
        <f t="shared" si="658"/>
        <v>0</v>
      </c>
      <c r="J494" s="112">
        <f t="shared" si="659"/>
        <v>0</v>
      </c>
      <c r="K494" s="112">
        <f t="shared" si="660"/>
        <v>0</v>
      </c>
      <c r="L494" s="92" t="str">
        <f t="shared" si="640"/>
        <v>Huyện Can Lộc</v>
      </c>
      <c r="M494" s="94">
        <f t="shared" si="641"/>
        <v>0</v>
      </c>
      <c r="N494" s="92" t="s">
        <v>204</v>
      </c>
      <c r="O494" s="92" t="s">
        <v>221</v>
      </c>
    </row>
    <row r="495" spans="1:17" ht="25.5" hidden="1" customHeight="1">
      <c r="A495" s="109" t="s">
        <v>228</v>
      </c>
      <c r="B495" s="110" t="s">
        <v>25</v>
      </c>
      <c r="C495" s="111"/>
      <c r="D495" s="111"/>
      <c r="E495" s="111">
        <v>1</v>
      </c>
      <c r="F495" s="111"/>
      <c r="G495" s="112"/>
      <c r="H495" s="112">
        <f t="shared" si="657"/>
        <v>0</v>
      </c>
      <c r="I495" s="112">
        <f t="shared" si="658"/>
        <v>0</v>
      </c>
      <c r="J495" s="112">
        <f t="shared" si="659"/>
        <v>0</v>
      </c>
      <c r="K495" s="112">
        <f t="shared" si="660"/>
        <v>0</v>
      </c>
      <c r="L495" s="92" t="str">
        <f t="shared" si="640"/>
        <v>Huyện Can Lộc</v>
      </c>
      <c r="M495" s="94">
        <f t="shared" si="641"/>
        <v>0</v>
      </c>
      <c r="N495" s="92" t="s">
        <v>204</v>
      </c>
      <c r="O495" s="92" t="s">
        <v>224</v>
      </c>
    </row>
    <row r="496" spans="1:17" s="88" customFormat="1" ht="25.5" hidden="1" customHeight="1">
      <c r="A496" s="113">
        <v>3</v>
      </c>
      <c r="B496" s="114" t="s">
        <v>205</v>
      </c>
      <c r="C496" s="115"/>
      <c r="D496" s="115"/>
      <c r="E496" s="115"/>
      <c r="F496" s="115"/>
      <c r="G496" s="116">
        <f>G497+G501+G504+G507</f>
        <v>14000</v>
      </c>
      <c r="H496" s="116">
        <f>H497+H501+H504+H507</f>
        <v>0</v>
      </c>
      <c r="I496" s="116">
        <f>I497+I501+I504+I507</f>
        <v>0</v>
      </c>
      <c r="J496" s="116">
        <f>J497+J501+J504+J507</f>
        <v>9230</v>
      </c>
      <c r="K496" s="116">
        <f>K497+K501+K504+K507</f>
        <v>4770</v>
      </c>
      <c r="L496" s="108" t="str">
        <f t="shared" si="640"/>
        <v>Huyện Can Lộc</v>
      </c>
      <c r="M496" s="94">
        <f t="shared" si="641"/>
        <v>0</v>
      </c>
      <c r="N496" s="108" t="s">
        <v>206</v>
      </c>
      <c r="O496" s="108" t="s">
        <v>201</v>
      </c>
      <c r="P496" s="108"/>
      <c r="Q496" s="108"/>
    </row>
    <row r="497" spans="1:17" ht="25.5" hidden="1" customHeight="1">
      <c r="A497" s="109" t="s">
        <v>229</v>
      </c>
      <c r="B497" s="110" t="s">
        <v>217</v>
      </c>
      <c r="C497" s="111"/>
      <c r="D497" s="111"/>
      <c r="E497" s="111"/>
      <c r="F497" s="111"/>
      <c r="G497" s="117">
        <f>SUMIF('Bieu 01 (2020)'!$B$7:$B$19,"Huyện Can Lộc",'Bieu 01 (2020)'!$F$7:$F$19)-G501-G504-G507</f>
        <v>12100</v>
      </c>
      <c r="H497" s="116">
        <f>H498</f>
        <v>0</v>
      </c>
      <c r="I497" s="116">
        <f t="shared" ref="I497:K497" si="661">I498</f>
        <v>0</v>
      </c>
      <c r="J497" s="116">
        <f t="shared" si="661"/>
        <v>8280</v>
      </c>
      <c r="K497" s="116">
        <f t="shared" si="661"/>
        <v>3820</v>
      </c>
      <c r="L497" s="92" t="str">
        <f t="shared" si="640"/>
        <v>Huyện Can Lộc</v>
      </c>
      <c r="M497" s="94">
        <f t="shared" si="641"/>
        <v>0</v>
      </c>
      <c r="N497" s="92" t="s">
        <v>206</v>
      </c>
      <c r="O497" s="92" t="s">
        <v>217</v>
      </c>
    </row>
    <row r="498" spans="1:17" ht="25.5" hidden="1" customHeight="1">
      <c r="A498" s="109" t="s">
        <v>71</v>
      </c>
      <c r="B498" s="110" t="s">
        <v>233</v>
      </c>
      <c r="C498" s="111"/>
      <c r="D498" s="111"/>
      <c r="E498" s="111"/>
      <c r="F498" s="111"/>
      <c r="G498" s="119">
        <f>G497</f>
        <v>12100</v>
      </c>
      <c r="H498" s="112">
        <f t="shared" ref="H498:K498" si="662">H499+H500</f>
        <v>0</v>
      </c>
      <c r="I498" s="112">
        <f t="shared" si="662"/>
        <v>0</v>
      </c>
      <c r="J498" s="112">
        <f t="shared" si="662"/>
        <v>8280</v>
      </c>
      <c r="K498" s="112">
        <f t="shared" si="662"/>
        <v>3820</v>
      </c>
      <c r="L498" s="92" t="str">
        <f t="shared" si="640"/>
        <v>Huyện Can Lộc</v>
      </c>
      <c r="M498" s="94">
        <f t="shared" si="641"/>
        <v>0</v>
      </c>
      <c r="N498" s="92" t="s">
        <v>206</v>
      </c>
      <c r="O498" s="92" t="s">
        <v>217</v>
      </c>
    </row>
    <row r="499" spans="1:17" ht="25.5" hidden="1" customHeight="1">
      <c r="A499" s="109" t="s">
        <v>8</v>
      </c>
      <c r="B499" s="110" t="s">
        <v>231</v>
      </c>
      <c r="C499" s="111"/>
      <c r="D499" s="111"/>
      <c r="E499" s="111">
        <v>0.8</v>
      </c>
      <c r="F499" s="111">
        <v>0.2</v>
      </c>
      <c r="G499" s="119">
        <f>G498-G500</f>
        <v>9300</v>
      </c>
      <c r="H499" s="112">
        <f t="shared" ref="H499:H500" si="663">ROUND(C499*G499,0)</f>
        <v>0</v>
      </c>
      <c r="I499" s="112">
        <f t="shared" ref="I499:I500" si="664">G499-H499-J499-K499</f>
        <v>0</v>
      </c>
      <c r="J499" s="112">
        <f t="shared" ref="J499:J500" si="665">ROUND(E499*G499,0)</f>
        <v>7440</v>
      </c>
      <c r="K499" s="112">
        <f t="shared" ref="K499:K500" si="666">ROUND(F499*G499,0)</f>
        <v>1860</v>
      </c>
      <c r="L499" s="92" t="str">
        <f t="shared" si="640"/>
        <v>Huyện Can Lộc</v>
      </c>
      <c r="M499" s="94">
        <f t="shared" si="641"/>
        <v>0</v>
      </c>
      <c r="N499" s="92" t="s">
        <v>206</v>
      </c>
      <c r="O499" s="92" t="s">
        <v>217</v>
      </c>
    </row>
    <row r="500" spans="1:17" ht="25.5" hidden="1" customHeight="1">
      <c r="A500" s="109" t="s">
        <v>8</v>
      </c>
      <c r="B500" s="110" t="s">
        <v>232</v>
      </c>
      <c r="C500" s="111"/>
      <c r="D500" s="111"/>
      <c r="E500" s="111">
        <v>0.3</v>
      </c>
      <c r="F500" s="111">
        <v>0.7</v>
      </c>
      <c r="G500" s="112">
        <v>2800</v>
      </c>
      <c r="H500" s="112">
        <f t="shared" si="663"/>
        <v>0</v>
      </c>
      <c r="I500" s="112">
        <f t="shared" si="664"/>
        <v>0</v>
      </c>
      <c r="J500" s="112">
        <f t="shared" si="665"/>
        <v>840</v>
      </c>
      <c r="K500" s="112">
        <f t="shared" si="666"/>
        <v>1960</v>
      </c>
      <c r="L500" s="92" t="str">
        <f t="shared" si="640"/>
        <v>Huyện Can Lộc</v>
      </c>
      <c r="M500" s="94">
        <f t="shared" si="641"/>
        <v>0</v>
      </c>
      <c r="N500" s="92" t="s">
        <v>206</v>
      </c>
      <c r="O500" s="92" t="s">
        <v>217</v>
      </c>
    </row>
    <row r="501" spans="1:17" ht="25.5" hidden="1" customHeight="1">
      <c r="A501" s="109" t="s">
        <v>234</v>
      </c>
      <c r="B501" s="110" t="s">
        <v>22</v>
      </c>
      <c r="C501" s="111"/>
      <c r="D501" s="111"/>
      <c r="E501" s="111"/>
      <c r="F501" s="111"/>
      <c r="G501" s="112">
        <v>100</v>
      </c>
      <c r="H501" s="112">
        <f t="shared" ref="H501:K501" si="667">+H502+H503</f>
        <v>0</v>
      </c>
      <c r="I501" s="112">
        <f t="shared" si="667"/>
        <v>0</v>
      </c>
      <c r="J501" s="112">
        <f t="shared" si="667"/>
        <v>50</v>
      </c>
      <c r="K501" s="112">
        <f t="shared" si="667"/>
        <v>50</v>
      </c>
      <c r="L501" s="92" t="str">
        <f t="shared" si="640"/>
        <v>Huyện Can Lộc</v>
      </c>
      <c r="M501" s="94">
        <f t="shared" si="641"/>
        <v>0</v>
      </c>
      <c r="N501" s="92" t="s">
        <v>206</v>
      </c>
      <c r="O501" s="92" t="s">
        <v>218</v>
      </c>
    </row>
    <row r="502" spans="1:17" ht="25.5" hidden="1" customHeight="1">
      <c r="A502" s="118" t="s">
        <v>8</v>
      </c>
      <c r="B502" s="56" t="s">
        <v>219</v>
      </c>
      <c r="C502" s="111"/>
      <c r="D502" s="111"/>
      <c r="E502" s="111">
        <v>1</v>
      </c>
      <c r="F502" s="111"/>
      <c r="G502" s="112"/>
      <c r="H502" s="112">
        <f t="shared" ref="H502:H503" si="668">ROUND(C502*G502,0)</f>
        <v>0</v>
      </c>
      <c r="I502" s="112">
        <f t="shared" ref="I502:I503" si="669">G502-H502-J502-K502</f>
        <v>0</v>
      </c>
      <c r="J502" s="112">
        <f t="shared" ref="J502:J503" si="670">ROUND(E502*G502,0)</f>
        <v>0</v>
      </c>
      <c r="K502" s="112">
        <f t="shared" ref="K502:K503" si="671">ROUND(F502*G502,0)</f>
        <v>0</v>
      </c>
      <c r="L502" s="92" t="str">
        <f t="shared" si="640"/>
        <v>Huyện Can Lộc</v>
      </c>
      <c r="M502" s="94">
        <f t="shared" si="641"/>
        <v>0</v>
      </c>
      <c r="N502" s="92" t="s">
        <v>206</v>
      </c>
      <c r="O502" s="92" t="s">
        <v>218</v>
      </c>
    </row>
    <row r="503" spans="1:17" ht="25.5" hidden="1" customHeight="1">
      <c r="A503" s="118" t="s">
        <v>8</v>
      </c>
      <c r="B503" s="56" t="s">
        <v>220</v>
      </c>
      <c r="C503" s="111"/>
      <c r="D503" s="111"/>
      <c r="E503" s="111">
        <v>0.5</v>
      </c>
      <c r="F503" s="111">
        <v>0.5</v>
      </c>
      <c r="G503" s="119">
        <f>G501-G502</f>
        <v>100</v>
      </c>
      <c r="H503" s="112">
        <f t="shared" si="668"/>
        <v>0</v>
      </c>
      <c r="I503" s="112">
        <f t="shared" si="669"/>
        <v>0</v>
      </c>
      <c r="J503" s="112">
        <f t="shared" si="670"/>
        <v>50</v>
      </c>
      <c r="K503" s="112">
        <f t="shared" si="671"/>
        <v>50</v>
      </c>
      <c r="L503" s="92" t="str">
        <f t="shared" si="640"/>
        <v>Huyện Can Lộc</v>
      </c>
      <c r="M503" s="94">
        <f t="shared" si="641"/>
        <v>0</v>
      </c>
      <c r="N503" s="92" t="s">
        <v>206</v>
      </c>
      <c r="O503" s="92" t="s">
        <v>218</v>
      </c>
    </row>
    <row r="504" spans="1:17" ht="25.5" hidden="1" customHeight="1">
      <c r="A504" s="109" t="s">
        <v>235</v>
      </c>
      <c r="B504" s="110" t="s">
        <v>23</v>
      </c>
      <c r="C504" s="111"/>
      <c r="D504" s="111"/>
      <c r="E504" s="111"/>
      <c r="F504" s="111"/>
      <c r="G504" s="112">
        <v>1800</v>
      </c>
      <c r="H504" s="112">
        <f t="shared" ref="H504:I504" si="672">+H505+H506</f>
        <v>0</v>
      </c>
      <c r="I504" s="112">
        <f t="shared" si="672"/>
        <v>0</v>
      </c>
      <c r="J504" s="112">
        <f>+J505+J506</f>
        <v>900</v>
      </c>
      <c r="K504" s="112">
        <f t="shared" ref="K504" si="673">+K505+K506</f>
        <v>900</v>
      </c>
      <c r="L504" s="92" t="str">
        <f t="shared" si="640"/>
        <v>Huyện Can Lộc</v>
      </c>
      <c r="M504" s="94">
        <f t="shared" si="641"/>
        <v>0</v>
      </c>
      <c r="N504" s="92" t="s">
        <v>206</v>
      </c>
      <c r="O504" s="92" t="s">
        <v>221</v>
      </c>
    </row>
    <row r="505" spans="1:17" ht="25.5" hidden="1" customHeight="1">
      <c r="A505" s="109" t="s">
        <v>8</v>
      </c>
      <c r="B505" s="110" t="s">
        <v>222</v>
      </c>
      <c r="C505" s="111"/>
      <c r="D505" s="111"/>
      <c r="E505" s="111">
        <v>0.8</v>
      </c>
      <c r="F505" s="111">
        <v>0.2</v>
      </c>
      <c r="G505" s="112"/>
      <c r="H505" s="112">
        <f t="shared" ref="H505:H508" si="674">ROUND(C505*G505,0)</f>
        <v>0</v>
      </c>
      <c r="I505" s="112">
        <f t="shared" ref="I505:I508" si="675">G505-H505-J505-K505</f>
        <v>0</v>
      </c>
      <c r="J505" s="112">
        <f t="shared" ref="J505:J508" si="676">ROUND(E505*G505,0)</f>
        <v>0</v>
      </c>
      <c r="K505" s="112">
        <f t="shared" ref="K505:K508" si="677">ROUND(F505*G505,0)</f>
        <v>0</v>
      </c>
      <c r="L505" s="92" t="str">
        <f t="shared" si="640"/>
        <v>Huyện Can Lộc</v>
      </c>
      <c r="M505" s="94">
        <f t="shared" si="641"/>
        <v>0</v>
      </c>
      <c r="N505" s="92" t="s">
        <v>206</v>
      </c>
      <c r="O505" s="92" t="s">
        <v>221</v>
      </c>
    </row>
    <row r="506" spans="1:17" ht="25.5" hidden="1" customHeight="1">
      <c r="A506" s="109" t="s">
        <v>8</v>
      </c>
      <c r="B506" s="110" t="s">
        <v>223</v>
      </c>
      <c r="C506" s="111"/>
      <c r="D506" s="111"/>
      <c r="E506" s="111">
        <v>0.5</v>
      </c>
      <c r="F506" s="111">
        <v>0.5</v>
      </c>
      <c r="G506" s="119">
        <f>G504-G505</f>
        <v>1800</v>
      </c>
      <c r="H506" s="112">
        <f t="shared" si="674"/>
        <v>0</v>
      </c>
      <c r="I506" s="112">
        <f t="shared" si="675"/>
        <v>0</v>
      </c>
      <c r="J506" s="112">
        <f t="shared" si="676"/>
        <v>900</v>
      </c>
      <c r="K506" s="112">
        <f t="shared" si="677"/>
        <v>900</v>
      </c>
      <c r="L506" s="92" t="str">
        <f t="shared" si="640"/>
        <v>Huyện Can Lộc</v>
      </c>
      <c r="M506" s="94">
        <f t="shared" si="641"/>
        <v>0</v>
      </c>
      <c r="N506" s="92" t="s">
        <v>206</v>
      </c>
      <c r="O506" s="92" t="s">
        <v>221</v>
      </c>
    </row>
    <row r="507" spans="1:17" ht="25.5" hidden="1" customHeight="1">
      <c r="A507" s="109" t="s">
        <v>236</v>
      </c>
      <c r="B507" s="110" t="s">
        <v>25</v>
      </c>
      <c r="C507" s="111"/>
      <c r="D507" s="111"/>
      <c r="E507" s="111">
        <v>1</v>
      </c>
      <c r="F507" s="111"/>
      <c r="G507" s="112"/>
      <c r="H507" s="112">
        <f t="shared" si="674"/>
        <v>0</v>
      </c>
      <c r="I507" s="112">
        <f t="shared" si="675"/>
        <v>0</v>
      </c>
      <c r="J507" s="112">
        <f t="shared" si="676"/>
        <v>0</v>
      </c>
      <c r="K507" s="112">
        <f t="shared" si="677"/>
        <v>0</v>
      </c>
      <c r="L507" s="92" t="str">
        <f t="shared" si="640"/>
        <v>Huyện Can Lộc</v>
      </c>
      <c r="M507" s="94">
        <f t="shared" si="641"/>
        <v>0</v>
      </c>
      <c r="N507" s="92" t="s">
        <v>206</v>
      </c>
      <c r="O507" s="92" t="s">
        <v>224</v>
      </c>
    </row>
    <row r="508" spans="1:17" ht="25.5" hidden="1" customHeight="1">
      <c r="A508" s="109">
        <v>4</v>
      </c>
      <c r="B508" s="110" t="s">
        <v>207</v>
      </c>
      <c r="C508" s="111"/>
      <c r="D508" s="111">
        <v>0.5</v>
      </c>
      <c r="E508" s="111">
        <v>0.5</v>
      </c>
      <c r="F508" s="111"/>
      <c r="G508" s="117">
        <f>SUMIF('Bieu 01 (2020)'!$B$7:$B$19,"Huyện Can Lộc",'Bieu 01 (2020)'!$G$7:$G$19)</f>
        <v>3000</v>
      </c>
      <c r="H508" s="112">
        <f t="shared" si="674"/>
        <v>0</v>
      </c>
      <c r="I508" s="112">
        <f t="shared" si="675"/>
        <v>1500</v>
      </c>
      <c r="J508" s="112">
        <f t="shared" si="676"/>
        <v>1500</v>
      </c>
      <c r="K508" s="112">
        <f t="shared" si="677"/>
        <v>0</v>
      </c>
      <c r="L508" s="92" t="str">
        <f t="shared" si="640"/>
        <v>Huyện Can Lộc</v>
      </c>
      <c r="M508" s="94">
        <f t="shared" si="641"/>
        <v>0</v>
      </c>
      <c r="N508" s="92" t="s">
        <v>208</v>
      </c>
      <c r="O508" s="92" t="s">
        <v>201</v>
      </c>
    </row>
    <row r="509" spans="1:17" ht="25.5" hidden="1" customHeight="1">
      <c r="A509" s="109">
        <v>5</v>
      </c>
      <c r="B509" s="110" t="s">
        <v>29</v>
      </c>
      <c r="C509" s="111"/>
      <c r="D509" s="111"/>
      <c r="E509" s="111"/>
      <c r="F509" s="111"/>
      <c r="G509" s="117">
        <f>SUMIF('Bieu 01 (2020)'!$B$7:$B$19,"Huyện Can Lộc",'Bieu 01 (2020)'!$H$7:$H$19)</f>
        <v>21200</v>
      </c>
      <c r="H509" s="112">
        <f t="shared" ref="H509:I509" si="678">H510+H511</f>
        <v>0</v>
      </c>
      <c r="I509" s="112">
        <f t="shared" si="678"/>
        <v>0</v>
      </c>
      <c r="J509" s="112">
        <f>J510+J511</f>
        <v>19600</v>
      </c>
      <c r="K509" s="112">
        <f t="shared" ref="K509" si="679">K510+K511</f>
        <v>1600</v>
      </c>
      <c r="L509" s="92" t="str">
        <f t="shared" si="640"/>
        <v>Huyện Can Lộc</v>
      </c>
      <c r="M509" s="94">
        <f t="shared" si="641"/>
        <v>0</v>
      </c>
      <c r="N509" s="92" t="s">
        <v>29</v>
      </c>
      <c r="O509" s="92" t="s">
        <v>201</v>
      </c>
    </row>
    <row r="510" spans="1:17" ht="25.5" hidden="1" customHeight="1">
      <c r="A510" s="109" t="s">
        <v>8</v>
      </c>
      <c r="B510" s="110" t="s">
        <v>237</v>
      </c>
      <c r="C510" s="111"/>
      <c r="D510" s="111"/>
      <c r="E510" s="111"/>
      <c r="F510" s="111">
        <v>1</v>
      </c>
      <c r="G510" s="112">
        <v>1600</v>
      </c>
      <c r="H510" s="112">
        <f t="shared" ref="H510:H511" si="680">ROUND(C510*G510,0)</f>
        <v>0</v>
      </c>
      <c r="I510" s="112">
        <f t="shared" ref="I510:I511" si="681">G510-H510-J510-K510</f>
        <v>0</v>
      </c>
      <c r="J510" s="112">
        <f t="shared" ref="J510:J511" si="682">ROUND(E510*G510,0)</f>
        <v>0</v>
      </c>
      <c r="K510" s="112">
        <f t="shared" ref="K510:K511" si="683">ROUND(F510*G510,0)</f>
        <v>1600</v>
      </c>
      <c r="L510" s="92" t="str">
        <f t="shared" si="640"/>
        <v>Huyện Can Lộc</v>
      </c>
      <c r="M510" s="94">
        <f t="shared" si="641"/>
        <v>0</v>
      </c>
      <c r="N510" s="92" t="s">
        <v>29</v>
      </c>
      <c r="O510" s="92" t="s">
        <v>238</v>
      </c>
    </row>
    <row r="511" spans="1:17" ht="25.5" hidden="1" customHeight="1">
      <c r="A511" s="109" t="s">
        <v>8</v>
      </c>
      <c r="B511" s="110" t="s">
        <v>239</v>
      </c>
      <c r="C511" s="111"/>
      <c r="D511" s="111"/>
      <c r="E511" s="111">
        <v>1</v>
      </c>
      <c r="F511" s="111"/>
      <c r="G511" s="119">
        <f>G509-G510</f>
        <v>19600</v>
      </c>
      <c r="H511" s="112">
        <f t="shared" si="680"/>
        <v>0</v>
      </c>
      <c r="I511" s="112">
        <f t="shared" si="681"/>
        <v>0</v>
      </c>
      <c r="J511" s="112">
        <f t="shared" si="682"/>
        <v>19600</v>
      </c>
      <c r="K511" s="112">
        <f t="shared" si="683"/>
        <v>0</v>
      </c>
      <c r="L511" s="92" t="str">
        <f t="shared" si="640"/>
        <v>Huyện Can Lộc</v>
      </c>
      <c r="M511" s="94">
        <f t="shared" si="641"/>
        <v>0</v>
      </c>
      <c r="N511" s="92" t="s">
        <v>29</v>
      </c>
      <c r="O511" s="92" t="s">
        <v>240</v>
      </c>
    </row>
    <row r="512" spans="1:17" s="88" customFormat="1" ht="25.5" hidden="1" customHeight="1">
      <c r="A512" s="113">
        <v>6</v>
      </c>
      <c r="B512" s="114" t="s">
        <v>31</v>
      </c>
      <c r="C512" s="115"/>
      <c r="D512" s="115"/>
      <c r="E512" s="115"/>
      <c r="F512" s="115"/>
      <c r="G512" s="116">
        <f>G513+G518</f>
        <v>4700</v>
      </c>
      <c r="H512" s="116">
        <f t="shared" ref="H512" si="684">H513+H518</f>
        <v>0</v>
      </c>
      <c r="I512" s="116">
        <f>I513+I518</f>
        <v>0</v>
      </c>
      <c r="J512" s="116">
        <f t="shared" ref="J512:K512" si="685">J513+J518</f>
        <v>3480</v>
      </c>
      <c r="K512" s="116">
        <f t="shared" si="685"/>
        <v>1220</v>
      </c>
      <c r="L512" s="108" t="str">
        <f t="shared" si="640"/>
        <v>Huyện Can Lộc</v>
      </c>
      <c r="M512" s="94">
        <f t="shared" si="641"/>
        <v>0</v>
      </c>
      <c r="N512" s="108" t="s">
        <v>165</v>
      </c>
      <c r="O512" s="108" t="s">
        <v>201</v>
      </c>
      <c r="P512" s="108"/>
      <c r="Q512" s="108"/>
    </row>
    <row r="513" spans="1:17" ht="25.5" hidden="1" customHeight="1">
      <c r="A513" s="109" t="s">
        <v>241</v>
      </c>
      <c r="B513" s="110" t="s">
        <v>242</v>
      </c>
      <c r="C513" s="111"/>
      <c r="D513" s="111"/>
      <c r="E513" s="111"/>
      <c r="F513" s="111"/>
      <c r="G513" s="112">
        <v>700</v>
      </c>
      <c r="H513" s="112">
        <f t="shared" ref="H513:I513" si="686">H514+H517</f>
        <v>0</v>
      </c>
      <c r="I513" s="112">
        <f t="shared" si="686"/>
        <v>0</v>
      </c>
      <c r="J513" s="112">
        <f>J514+J517</f>
        <v>380</v>
      </c>
      <c r="K513" s="112">
        <f t="shared" ref="K513" si="687">K514+K517</f>
        <v>320</v>
      </c>
      <c r="L513" s="92" t="str">
        <f t="shared" si="640"/>
        <v>Huyện Can Lộc</v>
      </c>
      <c r="M513" s="94">
        <f t="shared" si="641"/>
        <v>0</v>
      </c>
      <c r="N513" s="92" t="s">
        <v>165</v>
      </c>
      <c r="O513" s="92" t="s">
        <v>243</v>
      </c>
      <c r="P513" s="92" t="s">
        <v>201</v>
      </c>
    </row>
    <row r="514" spans="1:17" ht="25.5" hidden="1" customHeight="1">
      <c r="A514" s="109" t="s">
        <v>71</v>
      </c>
      <c r="B514" s="110" t="s">
        <v>244</v>
      </c>
      <c r="C514" s="111"/>
      <c r="D514" s="111"/>
      <c r="E514" s="111"/>
      <c r="F514" s="111"/>
      <c r="G514" s="112">
        <v>320</v>
      </c>
      <c r="H514" s="112">
        <f t="shared" ref="H514:I514" si="688">+H515+H516</f>
        <v>0</v>
      </c>
      <c r="I514" s="112">
        <f t="shared" si="688"/>
        <v>0</v>
      </c>
      <c r="J514" s="112">
        <f>+J515+J516</f>
        <v>0</v>
      </c>
      <c r="K514" s="112">
        <f t="shared" ref="K514" si="689">+K515+K516</f>
        <v>320</v>
      </c>
      <c r="L514" s="92" t="str">
        <f t="shared" si="640"/>
        <v>Huyện Can Lộc</v>
      </c>
      <c r="M514" s="94">
        <f t="shared" si="641"/>
        <v>0</v>
      </c>
      <c r="N514" s="92" t="s">
        <v>165</v>
      </c>
      <c r="O514" s="92" t="s">
        <v>243</v>
      </c>
    </row>
    <row r="515" spans="1:17" ht="25.5" hidden="1" customHeight="1">
      <c r="A515" s="109" t="s">
        <v>8</v>
      </c>
      <c r="B515" s="110" t="s">
        <v>245</v>
      </c>
      <c r="C515" s="111"/>
      <c r="D515" s="111"/>
      <c r="E515" s="111"/>
      <c r="F515" s="111">
        <v>1</v>
      </c>
      <c r="G515" s="119">
        <f>G514-G516</f>
        <v>320</v>
      </c>
      <c r="H515" s="112">
        <f t="shared" ref="H515:H517" si="690">ROUND(C515*G515,0)</f>
        <v>0</v>
      </c>
      <c r="I515" s="112">
        <f t="shared" ref="I515:I517" si="691">G515-H515-J515-K515</f>
        <v>0</v>
      </c>
      <c r="J515" s="112">
        <f t="shared" ref="J515:J517" si="692">ROUND(E515*G515,0)</f>
        <v>0</v>
      </c>
      <c r="K515" s="112">
        <f t="shared" ref="K515:K517" si="693">ROUND(F515*G515,0)</f>
        <v>320</v>
      </c>
      <c r="L515" s="92" t="str">
        <f t="shared" si="640"/>
        <v>Huyện Can Lộc</v>
      </c>
      <c r="M515" s="94">
        <f t="shared" si="641"/>
        <v>0</v>
      </c>
      <c r="N515" s="92" t="s">
        <v>165</v>
      </c>
      <c r="O515" s="92" t="s">
        <v>243</v>
      </c>
    </row>
    <row r="516" spans="1:17" ht="25.5" hidden="1" customHeight="1">
      <c r="A516" s="109" t="s">
        <v>8</v>
      </c>
      <c r="B516" s="110" t="s">
        <v>246</v>
      </c>
      <c r="C516" s="111"/>
      <c r="D516" s="111"/>
      <c r="E516" s="111">
        <v>0.6</v>
      </c>
      <c r="F516" s="111">
        <v>0.4</v>
      </c>
      <c r="G516" s="112"/>
      <c r="H516" s="112">
        <f t="shared" si="690"/>
        <v>0</v>
      </c>
      <c r="I516" s="112">
        <f t="shared" si="691"/>
        <v>0</v>
      </c>
      <c r="J516" s="112">
        <f t="shared" si="692"/>
        <v>0</v>
      </c>
      <c r="K516" s="112">
        <f t="shared" si="693"/>
        <v>0</v>
      </c>
      <c r="L516" s="92" t="str">
        <f t="shared" si="640"/>
        <v>Huyện Can Lộc</v>
      </c>
      <c r="M516" s="94">
        <f t="shared" si="641"/>
        <v>0</v>
      </c>
      <c r="N516" s="92" t="s">
        <v>165</v>
      </c>
      <c r="O516" s="92" t="s">
        <v>243</v>
      </c>
    </row>
    <row r="517" spans="1:17" ht="25.5" hidden="1" customHeight="1">
      <c r="A517" s="109" t="s">
        <v>72</v>
      </c>
      <c r="B517" s="110" t="s">
        <v>247</v>
      </c>
      <c r="C517" s="111"/>
      <c r="D517" s="111"/>
      <c r="E517" s="111">
        <v>1</v>
      </c>
      <c r="F517" s="111"/>
      <c r="G517" s="119">
        <f>G513-G514</f>
        <v>380</v>
      </c>
      <c r="H517" s="112">
        <f t="shared" si="690"/>
        <v>0</v>
      </c>
      <c r="I517" s="112">
        <f t="shared" si="691"/>
        <v>0</v>
      </c>
      <c r="J517" s="112">
        <f t="shared" si="692"/>
        <v>380</v>
      </c>
      <c r="K517" s="112">
        <f t="shared" si="693"/>
        <v>0</v>
      </c>
      <c r="L517" s="92" t="str">
        <f t="shared" si="640"/>
        <v>Huyện Can Lộc</v>
      </c>
      <c r="M517" s="94">
        <f t="shared" si="641"/>
        <v>0</v>
      </c>
      <c r="N517" s="92" t="s">
        <v>165</v>
      </c>
      <c r="O517" s="92" t="s">
        <v>243</v>
      </c>
    </row>
    <row r="518" spans="1:17" ht="25.5" hidden="1" customHeight="1">
      <c r="A518" s="109" t="s">
        <v>248</v>
      </c>
      <c r="B518" s="110" t="s">
        <v>249</v>
      </c>
      <c r="C518" s="111"/>
      <c r="D518" s="111"/>
      <c r="E518" s="111"/>
      <c r="F518" s="111"/>
      <c r="G518" s="117">
        <f>SUMIF('Bieu 01 (2020)'!$B$7:$B$19,"Huyện Can Lộc",'Bieu 01 (2020)'!$I$7:$I$19)-G513</f>
        <v>4000</v>
      </c>
      <c r="H518" s="112">
        <f t="shared" ref="H518:I518" si="694">+H519+H520</f>
        <v>0</v>
      </c>
      <c r="I518" s="112">
        <f t="shared" si="694"/>
        <v>0</v>
      </c>
      <c r="J518" s="112">
        <f>+J519+J520</f>
        <v>3100</v>
      </c>
      <c r="K518" s="112">
        <f t="shared" ref="K518" si="695">+K519+K520</f>
        <v>900</v>
      </c>
      <c r="L518" s="92" t="str">
        <f t="shared" si="640"/>
        <v>Huyện Can Lộc</v>
      </c>
      <c r="M518" s="94">
        <f t="shared" si="641"/>
        <v>0</v>
      </c>
      <c r="N518" s="92" t="s">
        <v>165</v>
      </c>
      <c r="O518" s="92" t="s">
        <v>250</v>
      </c>
      <c r="P518" s="92" t="s">
        <v>201</v>
      </c>
    </row>
    <row r="519" spans="1:17" ht="25.5" hidden="1" customHeight="1">
      <c r="A519" s="109" t="s">
        <v>8</v>
      </c>
      <c r="B519" s="110" t="s">
        <v>251</v>
      </c>
      <c r="C519" s="111"/>
      <c r="D519" s="111"/>
      <c r="E519" s="111">
        <v>1</v>
      </c>
      <c r="F519" s="111"/>
      <c r="G519" s="119">
        <f>G518-G520</f>
        <v>3100</v>
      </c>
      <c r="H519" s="112">
        <f t="shared" ref="H519:H521" si="696">ROUND(C519*G519,0)</f>
        <v>0</v>
      </c>
      <c r="I519" s="112">
        <f t="shared" ref="I519:I521" si="697">G519-H519-J519-K519</f>
        <v>0</v>
      </c>
      <c r="J519" s="112">
        <f t="shared" ref="J519:J521" si="698">ROUND(E519*G519,0)</f>
        <v>3100</v>
      </c>
      <c r="K519" s="112">
        <f t="shared" ref="K519:K521" si="699">ROUND(F519*G519,0)</f>
        <v>0</v>
      </c>
      <c r="L519" s="92" t="str">
        <f t="shared" si="640"/>
        <v>Huyện Can Lộc</v>
      </c>
      <c r="M519" s="94">
        <f t="shared" si="641"/>
        <v>0</v>
      </c>
      <c r="N519" s="92" t="s">
        <v>165</v>
      </c>
      <c r="O519" s="92" t="s">
        <v>250</v>
      </c>
    </row>
    <row r="520" spans="1:17" ht="25.5" hidden="1" customHeight="1">
      <c r="A520" s="109" t="s">
        <v>8</v>
      </c>
      <c r="B520" s="110" t="s">
        <v>252</v>
      </c>
      <c r="C520" s="111"/>
      <c r="D520" s="111"/>
      <c r="E520" s="111"/>
      <c r="F520" s="111">
        <v>1</v>
      </c>
      <c r="G520" s="112">
        <v>900</v>
      </c>
      <c r="H520" s="112">
        <f t="shared" si="696"/>
        <v>0</v>
      </c>
      <c r="I520" s="112">
        <f t="shared" si="697"/>
        <v>0</v>
      </c>
      <c r="J520" s="112">
        <f t="shared" si="698"/>
        <v>0</v>
      </c>
      <c r="K520" s="112">
        <f t="shared" si="699"/>
        <v>900</v>
      </c>
      <c r="L520" s="92" t="str">
        <f t="shared" si="640"/>
        <v>Huyện Can Lộc</v>
      </c>
      <c r="M520" s="94">
        <f t="shared" si="641"/>
        <v>0</v>
      </c>
      <c r="N520" s="92" t="s">
        <v>165</v>
      </c>
      <c r="O520" s="92" t="s">
        <v>250</v>
      </c>
    </row>
    <row r="521" spans="1:17" ht="25.5" hidden="1" customHeight="1">
      <c r="A521" s="109">
        <v>7</v>
      </c>
      <c r="B521" s="110" t="s">
        <v>209</v>
      </c>
      <c r="C521" s="111"/>
      <c r="D521" s="111"/>
      <c r="E521" s="111"/>
      <c r="F521" s="111">
        <v>1</v>
      </c>
      <c r="G521" s="117">
        <f>SUMIF('Bieu 01 (2020)'!$B$7:$B$19,"Huyện Can Lộc",'Bieu 01 (2020)'!$J$7:$J$19)</f>
        <v>200</v>
      </c>
      <c r="H521" s="112">
        <f t="shared" si="696"/>
        <v>0</v>
      </c>
      <c r="I521" s="112">
        <f t="shared" si="697"/>
        <v>0</v>
      </c>
      <c r="J521" s="112">
        <f t="shared" si="698"/>
        <v>0</v>
      </c>
      <c r="K521" s="112">
        <f t="shared" si="699"/>
        <v>200</v>
      </c>
      <c r="L521" s="92" t="str">
        <f t="shared" si="640"/>
        <v>Huyện Can Lộc</v>
      </c>
      <c r="M521" s="94">
        <f t="shared" si="641"/>
        <v>0</v>
      </c>
      <c r="N521" s="92" t="s">
        <v>210</v>
      </c>
      <c r="O521" s="92" t="s">
        <v>201</v>
      </c>
    </row>
    <row r="522" spans="1:17" s="88" customFormat="1" ht="25.5" hidden="1" customHeight="1">
      <c r="A522" s="113">
        <v>8</v>
      </c>
      <c r="B522" s="114" t="s">
        <v>211</v>
      </c>
      <c r="C522" s="115"/>
      <c r="D522" s="115"/>
      <c r="E522" s="115"/>
      <c r="F522" s="115"/>
      <c r="G522" s="116">
        <f>G523</f>
        <v>1400</v>
      </c>
      <c r="H522" s="116">
        <f t="shared" ref="H522:K522" si="700">H523</f>
        <v>0</v>
      </c>
      <c r="I522" s="116">
        <f t="shared" si="700"/>
        <v>350</v>
      </c>
      <c r="J522" s="116">
        <f t="shared" si="700"/>
        <v>840</v>
      </c>
      <c r="K522" s="116">
        <f t="shared" si="700"/>
        <v>210</v>
      </c>
      <c r="L522" s="108" t="str">
        <f t="shared" si="640"/>
        <v>Huyện Can Lộc</v>
      </c>
      <c r="M522" s="94">
        <f t="shared" si="641"/>
        <v>0</v>
      </c>
      <c r="N522" s="108" t="s">
        <v>32</v>
      </c>
      <c r="O522" s="108" t="s">
        <v>201</v>
      </c>
      <c r="P522" s="92" t="s">
        <v>253</v>
      </c>
      <c r="Q522" s="108"/>
    </row>
    <row r="523" spans="1:17" ht="25.5" hidden="1" customHeight="1">
      <c r="A523" s="109" t="s">
        <v>71</v>
      </c>
      <c r="B523" s="110" t="s">
        <v>345</v>
      </c>
      <c r="C523" s="111"/>
      <c r="D523" s="111"/>
      <c r="E523" s="111"/>
      <c r="F523" s="111"/>
      <c r="G523" s="117">
        <f>SUMIF('Bieu 01 (2020)'!$B$7:$B$19,"Huyện Can Lộc",'Bieu 01 (2020)'!$K$7:$K$19)</f>
        <v>1400</v>
      </c>
      <c r="H523" s="112">
        <f t="shared" ref="H523:I523" si="701">+H524+H525</f>
        <v>0</v>
      </c>
      <c r="I523" s="112">
        <f t="shared" si="701"/>
        <v>350</v>
      </c>
      <c r="J523" s="112">
        <f>+J524+J525</f>
        <v>840</v>
      </c>
      <c r="K523" s="112">
        <f t="shared" ref="K523" si="702">+K524+K525</f>
        <v>210</v>
      </c>
      <c r="L523" s="108" t="str">
        <f t="shared" si="640"/>
        <v>Huyện Can Lộc</v>
      </c>
      <c r="M523" s="94">
        <f t="shared" si="641"/>
        <v>0</v>
      </c>
      <c r="N523" s="92" t="s">
        <v>32</v>
      </c>
      <c r="P523" s="92" t="s">
        <v>253</v>
      </c>
    </row>
    <row r="524" spans="1:17" ht="25.5" hidden="1" customHeight="1">
      <c r="A524" s="109" t="s">
        <v>8</v>
      </c>
      <c r="B524" s="110" t="s">
        <v>255</v>
      </c>
      <c r="C524" s="111"/>
      <c r="D524" s="111"/>
      <c r="E524" s="120">
        <v>0.7</v>
      </c>
      <c r="F524" s="120">
        <v>0.3</v>
      </c>
      <c r="G524" s="112">
        <v>700</v>
      </c>
      <c r="H524" s="112">
        <f t="shared" ref="H524:H525" si="703">ROUND(C524*G524,0)</f>
        <v>0</v>
      </c>
      <c r="I524" s="112">
        <f t="shared" ref="I524:I525" si="704">G524-H524-J524-K524</f>
        <v>0</v>
      </c>
      <c r="J524" s="112">
        <f t="shared" ref="J524:J525" si="705">ROUND(E524*G524,0)</f>
        <v>490</v>
      </c>
      <c r="K524" s="112">
        <f t="shared" ref="K524:K525" si="706">ROUND(F524*G524,0)</f>
        <v>210</v>
      </c>
      <c r="L524" s="92" t="str">
        <f t="shared" si="640"/>
        <v>Huyện Can Lộc</v>
      </c>
      <c r="M524" s="94">
        <f t="shared" si="641"/>
        <v>0</v>
      </c>
      <c r="N524" s="92" t="s">
        <v>32</v>
      </c>
      <c r="P524" s="92" t="s">
        <v>253</v>
      </c>
      <c r="Q524" s="92" t="s">
        <v>256</v>
      </c>
    </row>
    <row r="525" spans="1:17" ht="25.5" hidden="1" customHeight="1">
      <c r="A525" s="109" t="s">
        <v>8</v>
      </c>
      <c r="B525" s="110" t="s">
        <v>257</v>
      </c>
      <c r="C525" s="111"/>
      <c r="D525" s="111">
        <v>0.5</v>
      </c>
      <c r="E525" s="111">
        <v>0.5</v>
      </c>
      <c r="F525" s="111"/>
      <c r="G525" s="119">
        <f>G523-G524</f>
        <v>700</v>
      </c>
      <c r="H525" s="112">
        <f t="shared" si="703"/>
        <v>0</v>
      </c>
      <c r="I525" s="112">
        <f t="shared" si="704"/>
        <v>350</v>
      </c>
      <c r="J525" s="112">
        <f t="shared" si="705"/>
        <v>350</v>
      </c>
      <c r="K525" s="112">
        <f t="shared" si="706"/>
        <v>0</v>
      </c>
      <c r="L525" s="92" t="str">
        <f t="shared" si="640"/>
        <v>Huyện Can Lộc</v>
      </c>
      <c r="M525" s="94">
        <f t="shared" si="641"/>
        <v>0</v>
      </c>
      <c r="N525" s="92" t="s">
        <v>32</v>
      </c>
      <c r="P525" s="92" t="s">
        <v>253</v>
      </c>
      <c r="Q525" s="92" t="s">
        <v>258</v>
      </c>
    </row>
    <row r="526" spans="1:17" ht="25.5" hidden="1" customHeight="1">
      <c r="A526" s="109">
        <v>9</v>
      </c>
      <c r="B526" s="110" t="s">
        <v>212</v>
      </c>
      <c r="C526" s="111"/>
      <c r="D526" s="111"/>
      <c r="E526" s="111"/>
      <c r="F526" s="111"/>
      <c r="G526" s="112">
        <f>G527+G528</f>
        <v>1000</v>
      </c>
      <c r="H526" s="112">
        <f t="shared" ref="H526:K526" si="707">H527+H528</f>
        <v>0</v>
      </c>
      <c r="I526" s="112">
        <f t="shared" si="707"/>
        <v>500</v>
      </c>
      <c r="J526" s="112">
        <f t="shared" si="707"/>
        <v>500</v>
      </c>
      <c r="K526" s="112">
        <f t="shared" si="707"/>
        <v>0</v>
      </c>
      <c r="L526" s="92" t="str">
        <f t="shared" si="640"/>
        <v>Huyện Can Lộc</v>
      </c>
      <c r="M526" s="94">
        <f t="shared" si="641"/>
        <v>0</v>
      </c>
      <c r="N526" s="92" t="s">
        <v>213</v>
      </c>
      <c r="O526" s="92" t="s">
        <v>201</v>
      </c>
    </row>
    <row r="527" spans="1:17" ht="25.5" hidden="1" customHeight="1">
      <c r="A527" s="109" t="s">
        <v>8</v>
      </c>
      <c r="B527" s="110" t="s">
        <v>259</v>
      </c>
      <c r="C527" s="121">
        <v>0.7</v>
      </c>
      <c r="D527" s="121">
        <v>0.2</v>
      </c>
      <c r="E527" s="121">
        <v>0.1</v>
      </c>
      <c r="F527" s="111"/>
      <c r="G527" s="112"/>
      <c r="H527" s="112">
        <f t="shared" ref="H527:H528" si="708">ROUND(C527*G527,0)</f>
        <v>0</v>
      </c>
      <c r="I527" s="112">
        <f t="shared" ref="I527:I528" si="709">G527-H527-J527-K527</f>
        <v>0</v>
      </c>
      <c r="J527" s="112">
        <f t="shared" ref="J527:J528" si="710">ROUND(E527*G527,0)</f>
        <v>0</v>
      </c>
      <c r="K527" s="112">
        <f t="shared" ref="K527:K528" si="711">ROUND(F527*G527,0)</f>
        <v>0</v>
      </c>
      <c r="L527" s="92" t="str">
        <f t="shared" si="640"/>
        <v>Huyện Can Lộc</v>
      </c>
      <c r="M527" s="94">
        <f t="shared" si="641"/>
        <v>0</v>
      </c>
      <c r="N527" s="92" t="s">
        <v>213</v>
      </c>
    </row>
    <row r="528" spans="1:17" ht="25.5" hidden="1" customHeight="1">
      <c r="A528" s="109" t="s">
        <v>8</v>
      </c>
      <c r="B528" s="110" t="s">
        <v>260</v>
      </c>
      <c r="C528" s="111"/>
      <c r="D528" s="121">
        <v>0.5</v>
      </c>
      <c r="E528" s="121">
        <v>0.5</v>
      </c>
      <c r="F528" s="111"/>
      <c r="G528" s="117">
        <f>SUMIF('Bieu 01 (2020)'!$B$7:$B$19,"Huyện Can Lộc",'Bieu 01 (2020)'!$L$7:$L$19)-G527</f>
        <v>1000</v>
      </c>
      <c r="H528" s="112">
        <f t="shared" si="708"/>
        <v>0</v>
      </c>
      <c r="I528" s="112">
        <f t="shared" si="709"/>
        <v>500</v>
      </c>
      <c r="J528" s="112">
        <f t="shared" si="710"/>
        <v>500</v>
      </c>
      <c r="K528" s="112">
        <f t="shared" si="711"/>
        <v>0</v>
      </c>
      <c r="L528" s="92" t="str">
        <f t="shared" si="640"/>
        <v>Huyện Can Lộc</v>
      </c>
      <c r="M528" s="94">
        <f t="shared" si="641"/>
        <v>0</v>
      </c>
      <c r="N528" s="92" t="s">
        <v>213</v>
      </c>
    </row>
    <row r="529" spans="1:17" s="88" customFormat="1" ht="25.5" hidden="1" customHeight="1">
      <c r="A529" s="113">
        <v>10</v>
      </c>
      <c r="B529" s="114" t="s">
        <v>214</v>
      </c>
      <c r="C529" s="115"/>
      <c r="D529" s="115"/>
      <c r="E529" s="115"/>
      <c r="F529" s="115"/>
      <c r="G529" s="116">
        <f>+G530+G535+G545+G549+G550+G551</f>
        <v>110000</v>
      </c>
      <c r="H529" s="116">
        <f>+H530+H535+H545+H549+H550+H551</f>
        <v>0</v>
      </c>
      <c r="I529" s="116">
        <f>+I530+I535+I545+I549+I550+I551</f>
        <v>0</v>
      </c>
      <c r="J529" s="116">
        <f>+J530+J535+J545+J549+J550+J551</f>
        <v>80000</v>
      </c>
      <c r="K529" s="116">
        <f>+K530+K535+K545+K549+K550+K551</f>
        <v>30000</v>
      </c>
      <c r="L529" s="108" t="str">
        <f t="shared" si="640"/>
        <v>Huyện Can Lộc</v>
      </c>
      <c r="M529" s="94">
        <f t="shared" si="641"/>
        <v>0</v>
      </c>
      <c r="N529" s="108" t="s">
        <v>215</v>
      </c>
      <c r="O529" s="108" t="s">
        <v>201</v>
      </c>
      <c r="P529" s="108"/>
      <c r="Q529" s="108"/>
    </row>
    <row r="530" spans="1:17" s="88" customFormat="1" ht="25.5" hidden="1" customHeight="1">
      <c r="A530" s="113" t="s">
        <v>261</v>
      </c>
      <c r="B530" s="114" t="s">
        <v>262</v>
      </c>
      <c r="C530" s="115"/>
      <c r="D530" s="115"/>
      <c r="E530" s="115"/>
      <c r="F530" s="115"/>
      <c r="G530" s="116">
        <v>50000</v>
      </c>
      <c r="H530" s="116">
        <f>H531+H534</f>
        <v>0</v>
      </c>
      <c r="I530" s="116">
        <f t="shared" ref="I530:K530" si="712">I531+I534</f>
        <v>0</v>
      </c>
      <c r="J530" s="116">
        <f t="shared" si="712"/>
        <v>50000</v>
      </c>
      <c r="K530" s="116">
        <f t="shared" si="712"/>
        <v>0</v>
      </c>
      <c r="L530" s="108" t="str">
        <f t="shared" si="640"/>
        <v>Huyện Can Lộc</v>
      </c>
      <c r="M530" s="94">
        <f>SUM(H530:K530)-G530</f>
        <v>0</v>
      </c>
      <c r="N530" s="92" t="s">
        <v>215</v>
      </c>
      <c r="O530" s="108" t="s">
        <v>263</v>
      </c>
      <c r="P530" s="108" t="s">
        <v>201</v>
      </c>
      <c r="Q530" s="108"/>
    </row>
    <row r="531" spans="1:17" ht="27.75" hidden="1" customHeight="1">
      <c r="A531" s="109" t="s">
        <v>71</v>
      </c>
      <c r="B531" s="110" t="s">
        <v>346</v>
      </c>
      <c r="C531" s="111"/>
      <c r="D531" s="111"/>
      <c r="E531" s="111"/>
      <c r="F531" s="111"/>
      <c r="G531" s="112"/>
      <c r="H531" s="112">
        <f t="shared" ref="H531:K531" si="713">+H532+H533</f>
        <v>0</v>
      </c>
      <c r="I531" s="112">
        <f>+I532+I533</f>
        <v>0</v>
      </c>
      <c r="J531" s="112">
        <f t="shared" si="713"/>
        <v>0</v>
      </c>
      <c r="K531" s="112">
        <f t="shared" si="713"/>
        <v>0</v>
      </c>
      <c r="L531" s="92" t="str">
        <f t="shared" si="640"/>
        <v>Huyện Can Lộc</v>
      </c>
      <c r="M531" s="94">
        <f t="shared" si="641"/>
        <v>0</v>
      </c>
      <c r="N531" s="92" t="s">
        <v>215</v>
      </c>
      <c r="O531" s="92" t="s">
        <v>263</v>
      </c>
      <c r="P531" s="92" t="s">
        <v>265</v>
      </c>
    </row>
    <row r="532" spans="1:17" ht="25.5" hidden="1" customHeight="1">
      <c r="A532" s="109" t="s">
        <v>8</v>
      </c>
      <c r="B532" s="110" t="s">
        <v>266</v>
      </c>
      <c r="C532" s="111"/>
      <c r="D532" s="111">
        <v>1</v>
      </c>
      <c r="E532" s="111"/>
      <c r="F532" s="111"/>
      <c r="G532" s="119">
        <f>ROUND(G531*55%,0)</f>
        <v>0</v>
      </c>
      <c r="H532" s="112">
        <f>ROUND(C532*G532,0)</f>
        <v>0</v>
      </c>
      <c r="I532" s="112">
        <f t="shared" ref="I532:I533" si="714">G532-H532-J532-K532</f>
        <v>0</v>
      </c>
      <c r="J532" s="112">
        <f t="shared" ref="J532:J533" si="715">ROUND(E532*G532,0)</f>
        <v>0</v>
      </c>
      <c r="K532" s="112">
        <f t="shared" ref="K532:K534" si="716">ROUND(F532*G532,0)</f>
        <v>0</v>
      </c>
      <c r="L532" s="92" t="str">
        <f t="shared" si="640"/>
        <v>Huyện Can Lộc</v>
      </c>
      <c r="M532" s="94">
        <f t="shared" si="641"/>
        <v>0</v>
      </c>
      <c r="N532" s="92" t="s">
        <v>215</v>
      </c>
      <c r="O532" s="92" t="s">
        <v>263</v>
      </c>
      <c r="P532" s="92" t="s">
        <v>265</v>
      </c>
      <c r="Q532" s="92" t="s">
        <v>267</v>
      </c>
    </row>
    <row r="533" spans="1:17" ht="25.5" hidden="1" customHeight="1">
      <c r="A533" s="109" t="s">
        <v>8</v>
      </c>
      <c r="B533" s="110" t="s">
        <v>268</v>
      </c>
      <c r="C533" s="111"/>
      <c r="D533" s="120">
        <v>0.6</v>
      </c>
      <c r="E533" s="120">
        <v>0.4</v>
      </c>
      <c r="F533" s="111"/>
      <c r="G533" s="119">
        <f>G531-G532</f>
        <v>0</v>
      </c>
      <c r="H533" s="112">
        <f t="shared" ref="H533:H534" si="717">ROUND(C533*G533,0)</f>
        <v>0</v>
      </c>
      <c r="I533" s="112">
        <f t="shared" si="714"/>
        <v>0</v>
      </c>
      <c r="J533" s="112">
        <f t="shared" si="715"/>
        <v>0</v>
      </c>
      <c r="K533" s="112">
        <f t="shared" si="716"/>
        <v>0</v>
      </c>
      <c r="L533" s="92" t="str">
        <f t="shared" si="640"/>
        <v>Huyện Can Lộc</v>
      </c>
      <c r="M533" s="94">
        <f t="shared" si="641"/>
        <v>0</v>
      </c>
      <c r="N533" s="92" t="s">
        <v>215</v>
      </c>
      <c r="O533" s="92" t="s">
        <v>263</v>
      </c>
      <c r="P533" s="92" t="s">
        <v>265</v>
      </c>
      <c r="Q533" s="92" t="s">
        <v>269</v>
      </c>
    </row>
    <row r="534" spans="1:17" ht="25.5" hidden="1" customHeight="1">
      <c r="A534" s="109" t="s">
        <v>72</v>
      </c>
      <c r="B534" s="110" t="s">
        <v>270</v>
      </c>
      <c r="C534" s="111"/>
      <c r="D534" s="111"/>
      <c r="E534" s="120">
        <v>1</v>
      </c>
      <c r="F534" s="111"/>
      <c r="G534" s="119">
        <f>G530-G531</f>
        <v>50000</v>
      </c>
      <c r="H534" s="112">
        <f t="shared" si="717"/>
        <v>0</v>
      </c>
      <c r="I534" s="112">
        <f>G534-H534-J534-K534</f>
        <v>0</v>
      </c>
      <c r="J534" s="112">
        <f>ROUND(E534*G534,0)</f>
        <v>50000</v>
      </c>
      <c r="K534" s="112">
        <f t="shared" si="716"/>
        <v>0</v>
      </c>
      <c r="L534" s="92" t="str">
        <f t="shared" si="640"/>
        <v>Huyện Can Lộc</v>
      </c>
      <c r="M534" s="94">
        <f t="shared" si="641"/>
        <v>0</v>
      </c>
      <c r="N534" s="92" t="s">
        <v>215</v>
      </c>
      <c r="O534" s="92" t="s">
        <v>263</v>
      </c>
      <c r="P534" s="92" t="s">
        <v>271</v>
      </c>
    </row>
    <row r="535" spans="1:17" s="88" customFormat="1" ht="25.5" hidden="1" customHeight="1">
      <c r="A535" s="113" t="s">
        <v>273</v>
      </c>
      <c r="B535" s="114" t="s">
        <v>274</v>
      </c>
      <c r="C535" s="115"/>
      <c r="D535" s="115"/>
      <c r="E535" s="115"/>
      <c r="F535" s="115"/>
      <c r="G535" s="116"/>
      <c r="H535" s="116">
        <f>+H536+H539</f>
        <v>0</v>
      </c>
      <c r="I535" s="116">
        <f>+I536+I539</f>
        <v>0</v>
      </c>
      <c r="J535" s="116">
        <f>+J536+J539</f>
        <v>0</v>
      </c>
      <c r="K535" s="116">
        <f>+K536+K539</f>
        <v>0</v>
      </c>
      <c r="L535" s="92" t="str">
        <f t="shared" si="640"/>
        <v>Huyện Can Lộc</v>
      </c>
      <c r="M535" s="94">
        <f t="shared" si="641"/>
        <v>0</v>
      </c>
      <c r="N535" s="92" t="s">
        <v>215</v>
      </c>
      <c r="O535" s="108" t="s">
        <v>275</v>
      </c>
      <c r="P535" s="108" t="s">
        <v>201</v>
      </c>
      <c r="Q535" s="108"/>
    </row>
    <row r="536" spans="1:17" ht="25.5" hidden="1" customHeight="1">
      <c r="A536" s="109" t="s">
        <v>71</v>
      </c>
      <c r="B536" s="110" t="s">
        <v>347</v>
      </c>
      <c r="C536" s="111"/>
      <c r="D536" s="111"/>
      <c r="E536" s="111"/>
      <c r="F536" s="111"/>
      <c r="G536" s="119">
        <f>G535-G539</f>
        <v>0</v>
      </c>
      <c r="H536" s="112">
        <f>H537+H538</f>
        <v>0</v>
      </c>
      <c r="I536" s="112">
        <f t="shared" ref="I536:K536" si="718">I537+I538</f>
        <v>0</v>
      </c>
      <c r="J536" s="112">
        <f t="shared" si="718"/>
        <v>0</v>
      </c>
      <c r="K536" s="112">
        <f t="shared" si="718"/>
        <v>0</v>
      </c>
      <c r="L536" s="92" t="str">
        <f t="shared" si="640"/>
        <v>Huyện Can Lộc</v>
      </c>
      <c r="M536" s="94">
        <f t="shared" si="641"/>
        <v>0</v>
      </c>
      <c r="N536" s="92" t="s">
        <v>215</v>
      </c>
      <c r="O536" s="92" t="s">
        <v>275</v>
      </c>
      <c r="P536" s="92" t="s">
        <v>277</v>
      </c>
    </row>
    <row r="537" spans="1:17" ht="25.5" hidden="1" customHeight="1">
      <c r="A537" s="123" t="s">
        <v>8</v>
      </c>
      <c r="B537" s="124" t="s">
        <v>266</v>
      </c>
      <c r="C537" s="111"/>
      <c r="D537" s="121">
        <v>1</v>
      </c>
      <c r="E537" s="111"/>
      <c r="F537" s="111"/>
      <c r="G537" s="112">
        <f>ROUND(G536*55%,0)</f>
        <v>0</v>
      </c>
      <c r="H537" s="112">
        <f>ROUND(C537*G537,0)</f>
        <v>0</v>
      </c>
      <c r="I537" s="112">
        <f>G537-H537-J537-K537</f>
        <v>0</v>
      </c>
      <c r="J537" s="112">
        <f>ROUND(E537*G537,0)</f>
        <v>0</v>
      </c>
      <c r="K537" s="112">
        <f>ROUND(F537*G537,0)</f>
        <v>0</v>
      </c>
      <c r="L537" s="92" t="str">
        <f t="shared" si="640"/>
        <v>Huyện Can Lộc</v>
      </c>
      <c r="M537" s="94">
        <f t="shared" si="641"/>
        <v>0</v>
      </c>
      <c r="N537" s="92" t="s">
        <v>215</v>
      </c>
      <c r="O537" s="92" t="s">
        <v>275</v>
      </c>
      <c r="P537" s="92" t="s">
        <v>277</v>
      </c>
    </row>
    <row r="538" spans="1:17" ht="25.5" hidden="1" customHeight="1">
      <c r="A538" s="123" t="s">
        <v>8</v>
      </c>
      <c r="B538" s="124" t="s">
        <v>268</v>
      </c>
      <c r="C538" s="111"/>
      <c r="D538" s="121"/>
      <c r="E538" s="121">
        <v>1</v>
      </c>
      <c r="F538" s="111"/>
      <c r="G538" s="112">
        <f>G536-G537</f>
        <v>0</v>
      </c>
      <c r="H538" s="112">
        <f t="shared" ref="H538" si="719">ROUND(C538*G538,0)</f>
        <v>0</v>
      </c>
      <c r="I538" s="112">
        <f>G538-H538-J538-K538</f>
        <v>0</v>
      </c>
      <c r="J538" s="112">
        <f>ROUND(E538*G538,0)</f>
        <v>0</v>
      </c>
      <c r="K538" s="112">
        <f t="shared" ref="K538" si="720">ROUND(F538*G538,0)</f>
        <v>0</v>
      </c>
      <c r="L538" s="92" t="str">
        <f t="shared" si="640"/>
        <v>Huyện Can Lộc</v>
      </c>
      <c r="M538" s="94">
        <f t="shared" si="641"/>
        <v>0</v>
      </c>
      <c r="N538" s="92" t="s">
        <v>215</v>
      </c>
      <c r="O538" s="92" t="s">
        <v>275</v>
      </c>
      <c r="P538" s="92" t="s">
        <v>277</v>
      </c>
    </row>
    <row r="539" spans="1:17" ht="25.5" hidden="1" customHeight="1">
      <c r="A539" s="109" t="s">
        <v>72</v>
      </c>
      <c r="B539" s="110" t="s">
        <v>326</v>
      </c>
      <c r="C539" s="111"/>
      <c r="D539" s="111"/>
      <c r="E539" s="111">
        <v>1</v>
      </c>
      <c r="F539" s="111"/>
      <c r="G539" s="112"/>
      <c r="H539" s="116">
        <f>H540+H543+H544</f>
        <v>0</v>
      </c>
      <c r="I539" s="116">
        <f t="shared" ref="I539:K539" si="721">I540+I543+I544</f>
        <v>0</v>
      </c>
      <c r="J539" s="116">
        <f t="shared" si="721"/>
        <v>0</v>
      </c>
      <c r="K539" s="116">
        <f t="shared" si="721"/>
        <v>0</v>
      </c>
      <c r="L539" s="92" t="str">
        <f>L536</f>
        <v>Huyện Can Lộc</v>
      </c>
      <c r="M539" s="94">
        <f t="shared" si="641"/>
        <v>0</v>
      </c>
      <c r="N539" s="92" t="s">
        <v>215</v>
      </c>
      <c r="O539" s="92" t="s">
        <v>275</v>
      </c>
      <c r="P539" s="92" t="s">
        <v>279</v>
      </c>
    </row>
    <row r="540" spans="1:17" ht="25.5" hidden="1" customHeight="1">
      <c r="A540" s="125" t="s">
        <v>8</v>
      </c>
      <c r="B540" s="126" t="s">
        <v>280</v>
      </c>
      <c r="C540" s="115"/>
      <c r="D540" s="115"/>
      <c r="E540" s="115"/>
      <c r="F540" s="115"/>
      <c r="G540" s="138">
        <f>G539-G543-G544</f>
        <v>0</v>
      </c>
      <c r="H540" s="116">
        <f>H541+H542</f>
        <v>0</v>
      </c>
      <c r="I540" s="116">
        <f t="shared" ref="I540:K540" si="722">I541+I542</f>
        <v>0</v>
      </c>
      <c r="J540" s="116">
        <f>J541+J542</f>
        <v>0</v>
      </c>
      <c r="K540" s="116">
        <f t="shared" si="722"/>
        <v>0</v>
      </c>
      <c r="L540" s="92" t="str">
        <f>L537</f>
        <v>Huyện Can Lộc</v>
      </c>
      <c r="M540" s="94">
        <f t="shared" ref="M540:M544" si="723">SUM(H540:K540)-G540</f>
        <v>0</v>
      </c>
      <c r="N540" s="92" t="s">
        <v>215</v>
      </c>
      <c r="O540" s="92" t="s">
        <v>275</v>
      </c>
      <c r="P540" s="92" t="s">
        <v>279</v>
      </c>
    </row>
    <row r="541" spans="1:17" ht="25.5" hidden="1" customHeight="1">
      <c r="A541" s="127" t="s">
        <v>281</v>
      </c>
      <c r="B541" s="128" t="s">
        <v>266</v>
      </c>
      <c r="C541" s="129"/>
      <c r="D541" s="130">
        <v>1</v>
      </c>
      <c r="E541" s="129"/>
      <c r="F541" s="129"/>
      <c r="G541" s="131">
        <f>ROUND(G540*55%,0)</f>
        <v>0</v>
      </c>
      <c r="H541" s="131">
        <f>ROUND(C541*G541,0)</f>
        <v>0</v>
      </c>
      <c r="I541" s="131">
        <f>G541-H541-J541-K541</f>
        <v>0</v>
      </c>
      <c r="J541" s="131">
        <f>ROUND(E541*G541,0)</f>
        <v>0</v>
      </c>
      <c r="K541" s="131">
        <f>ROUND(F541*G541,0)</f>
        <v>0</v>
      </c>
      <c r="L541" s="92" t="str">
        <f>L534</f>
        <v>Huyện Can Lộc</v>
      </c>
      <c r="M541" s="94">
        <f t="shared" si="723"/>
        <v>0</v>
      </c>
      <c r="N541" s="92" t="s">
        <v>215</v>
      </c>
      <c r="O541" s="92" t="s">
        <v>275</v>
      </c>
      <c r="P541" s="92" t="s">
        <v>279</v>
      </c>
    </row>
    <row r="542" spans="1:17" ht="25.5" hidden="1" customHeight="1">
      <c r="A542" s="127" t="s">
        <v>281</v>
      </c>
      <c r="B542" s="128" t="s">
        <v>268</v>
      </c>
      <c r="C542" s="129"/>
      <c r="D542" s="130"/>
      <c r="E542" s="130">
        <v>1</v>
      </c>
      <c r="F542" s="129"/>
      <c r="G542" s="131">
        <f>G540-G541</f>
        <v>0</v>
      </c>
      <c r="H542" s="131">
        <f t="shared" ref="H542:H544" si="724">ROUND(C542*G542,0)</f>
        <v>0</v>
      </c>
      <c r="I542" s="131">
        <f t="shared" ref="I542:I544" si="725">G542-H542-J542-K542</f>
        <v>0</v>
      </c>
      <c r="J542" s="131">
        <f>ROUND(E542*G542,0)</f>
        <v>0</v>
      </c>
      <c r="K542" s="131">
        <f t="shared" ref="K542:K544" si="726">ROUND(F542*G542,0)</f>
        <v>0</v>
      </c>
      <c r="L542" s="92" t="str">
        <f>L535</f>
        <v>Huyện Can Lộc</v>
      </c>
      <c r="M542" s="94">
        <f t="shared" si="723"/>
        <v>0</v>
      </c>
      <c r="N542" s="92" t="s">
        <v>215</v>
      </c>
      <c r="O542" s="92" t="s">
        <v>275</v>
      </c>
      <c r="P542" s="92" t="s">
        <v>279</v>
      </c>
    </row>
    <row r="543" spans="1:17" ht="25.5" hidden="1" customHeight="1">
      <c r="A543" s="125" t="s">
        <v>8</v>
      </c>
      <c r="B543" s="126" t="s">
        <v>282</v>
      </c>
      <c r="C543" s="115"/>
      <c r="D543" s="115"/>
      <c r="E543" s="115">
        <v>1</v>
      </c>
      <c r="F543" s="115"/>
      <c r="G543" s="116"/>
      <c r="H543" s="116">
        <f t="shared" si="724"/>
        <v>0</v>
      </c>
      <c r="I543" s="116">
        <f t="shared" si="725"/>
        <v>0</v>
      </c>
      <c r="J543" s="116">
        <f>ROUND(E543*G543,0)</f>
        <v>0</v>
      </c>
      <c r="K543" s="116">
        <f t="shared" si="726"/>
        <v>0</v>
      </c>
      <c r="L543" s="92" t="str">
        <f>L536</f>
        <v>Huyện Can Lộc</v>
      </c>
      <c r="M543" s="94">
        <f t="shared" si="723"/>
        <v>0</v>
      </c>
      <c r="N543" s="92" t="s">
        <v>215</v>
      </c>
      <c r="O543" s="92" t="s">
        <v>275</v>
      </c>
      <c r="P543" s="92" t="s">
        <v>279</v>
      </c>
    </row>
    <row r="544" spans="1:17" ht="25.5" hidden="1" customHeight="1">
      <c r="A544" s="125" t="s">
        <v>8</v>
      </c>
      <c r="B544" s="126" t="s">
        <v>283</v>
      </c>
      <c r="C544" s="115"/>
      <c r="D544" s="115"/>
      <c r="E544" s="115">
        <v>1</v>
      </c>
      <c r="F544" s="115"/>
      <c r="G544" s="116"/>
      <c r="H544" s="116">
        <f t="shared" si="724"/>
        <v>0</v>
      </c>
      <c r="I544" s="116">
        <f t="shared" si="725"/>
        <v>0</v>
      </c>
      <c r="J544" s="116">
        <f t="shared" ref="J544" si="727">ROUND(E544*G544,0)</f>
        <v>0</v>
      </c>
      <c r="K544" s="116">
        <f t="shared" si="726"/>
        <v>0</v>
      </c>
      <c r="L544" s="92" t="str">
        <f>L537</f>
        <v>Huyện Can Lộc</v>
      </c>
      <c r="M544" s="94">
        <f t="shared" si="723"/>
        <v>0</v>
      </c>
      <c r="N544" s="92" t="s">
        <v>215</v>
      </c>
      <c r="O544" s="92" t="s">
        <v>275</v>
      </c>
      <c r="P544" s="92" t="s">
        <v>279</v>
      </c>
    </row>
    <row r="545" spans="1:17" s="88" customFormat="1" ht="25.5" hidden="1" customHeight="1">
      <c r="A545" s="113" t="s">
        <v>284</v>
      </c>
      <c r="B545" s="114" t="s">
        <v>285</v>
      </c>
      <c r="C545" s="115"/>
      <c r="D545" s="115"/>
      <c r="E545" s="115"/>
      <c r="F545" s="115"/>
      <c r="G545" s="116">
        <f>+G546+G547+G548</f>
        <v>0</v>
      </c>
      <c r="H545" s="116">
        <f t="shared" ref="H545:K545" si="728">+H546+H547+H548</f>
        <v>0</v>
      </c>
      <c r="I545" s="116">
        <f t="shared" si="728"/>
        <v>0</v>
      </c>
      <c r="J545" s="116">
        <f t="shared" si="728"/>
        <v>0</v>
      </c>
      <c r="K545" s="116">
        <f t="shared" si="728"/>
        <v>0</v>
      </c>
      <c r="L545" s="108" t="str">
        <f>L539</f>
        <v>Huyện Can Lộc</v>
      </c>
      <c r="M545" s="94">
        <f t="shared" ref="M545:M560" si="729">SUM(H545:K545)-G545</f>
        <v>0</v>
      </c>
      <c r="N545" s="92" t="s">
        <v>215</v>
      </c>
      <c r="O545" s="108" t="s">
        <v>286</v>
      </c>
      <c r="P545" s="108" t="s">
        <v>201</v>
      </c>
      <c r="Q545" s="108"/>
    </row>
    <row r="546" spans="1:17" ht="25.5" hidden="1" customHeight="1">
      <c r="A546" s="109" t="s">
        <v>8</v>
      </c>
      <c r="B546" s="110" t="s">
        <v>287</v>
      </c>
      <c r="C546" s="111"/>
      <c r="D546" s="111">
        <v>1</v>
      </c>
      <c r="E546" s="111"/>
      <c r="F546" s="111"/>
      <c r="G546" s="112"/>
      <c r="H546" s="112">
        <f t="shared" ref="H546:H550" si="730">ROUND(C546*G546,0)</f>
        <v>0</v>
      </c>
      <c r="I546" s="112">
        <f t="shared" ref="I546:I550" si="731">G546-H546-J546-K546</f>
        <v>0</v>
      </c>
      <c r="J546" s="112">
        <f t="shared" ref="J546:J550" si="732">ROUND(E546*G546,0)</f>
        <v>0</v>
      </c>
      <c r="K546" s="112">
        <f t="shared" ref="K546:K550" si="733">ROUND(F546*G546,0)</f>
        <v>0</v>
      </c>
      <c r="L546" s="92" t="str">
        <f t="shared" ref="L546:L557" si="734">L545</f>
        <v>Huyện Can Lộc</v>
      </c>
      <c r="M546" s="94">
        <f t="shared" si="729"/>
        <v>0</v>
      </c>
      <c r="N546" s="92" t="s">
        <v>215</v>
      </c>
      <c r="O546" s="92" t="s">
        <v>286</v>
      </c>
      <c r="P546" s="92" t="s">
        <v>288</v>
      </c>
    </row>
    <row r="547" spans="1:17" ht="25.5" hidden="1" customHeight="1">
      <c r="A547" s="109" t="s">
        <v>8</v>
      </c>
      <c r="B547" s="110" t="s">
        <v>289</v>
      </c>
      <c r="C547" s="111"/>
      <c r="D547" s="111"/>
      <c r="E547" s="111">
        <v>1</v>
      </c>
      <c r="F547" s="111"/>
      <c r="G547" s="112"/>
      <c r="H547" s="112">
        <f t="shared" si="730"/>
        <v>0</v>
      </c>
      <c r="I547" s="112">
        <f t="shared" si="731"/>
        <v>0</v>
      </c>
      <c r="J547" s="112">
        <f t="shared" si="732"/>
        <v>0</v>
      </c>
      <c r="K547" s="112">
        <f t="shared" si="733"/>
        <v>0</v>
      </c>
      <c r="L547" s="92" t="str">
        <f t="shared" si="734"/>
        <v>Huyện Can Lộc</v>
      </c>
      <c r="M547" s="94">
        <f t="shared" si="729"/>
        <v>0</v>
      </c>
      <c r="N547" s="92" t="s">
        <v>215</v>
      </c>
      <c r="O547" s="92" t="s">
        <v>286</v>
      </c>
      <c r="P547" s="92" t="s">
        <v>290</v>
      </c>
    </row>
    <row r="548" spans="1:17" ht="25.5" hidden="1" customHeight="1">
      <c r="A548" s="109" t="s">
        <v>8</v>
      </c>
      <c r="B548" s="110" t="s">
        <v>291</v>
      </c>
      <c r="C548" s="111"/>
      <c r="D548" s="111"/>
      <c r="E548" s="111">
        <v>0.2</v>
      </c>
      <c r="F548" s="111">
        <v>0.8</v>
      </c>
      <c r="G548" s="112"/>
      <c r="H548" s="112">
        <f t="shared" si="730"/>
        <v>0</v>
      </c>
      <c r="I548" s="112">
        <f t="shared" si="731"/>
        <v>0</v>
      </c>
      <c r="J548" s="112">
        <f t="shared" si="732"/>
        <v>0</v>
      </c>
      <c r="K548" s="112">
        <f t="shared" si="733"/>
        <v>0</v>
      </c>
      <c r="L548" s="92" t="str">
        <f t="shared" si="734"/>
        <v>Huyện Can Lộc</v>
      </c>
      <c r="M548" s="94">
        <f t="shared" si="729"/>
        <v>0</v>
      </c>
      <c r="N548" s="92" t="s">
        <v>215</v>
      </c>
      <c r="O548" s="92" t="s">
        <v>286</v>
      </c>
      <c r="P548" s="92" t="s">
        <v>292</v>
      </c>
    </row>
    <row r="549" spans="1:17" s="88" customFormat="1" ht="25.5" hidden="1" customHeight="1">
      <c r="A549" s="113" t="s">
        <v>293</v>
      </c>
      <c r="B549" s="114" t="s">
        <v>348</v>
      </c>
      <c r="C549" s="111"/>
      <c r="D549" s="111">
        <v>1</v>
      </c>
      <c r="E549" s="111"/>
      <c r="F549" s="111"/>
      <c r="G549" s="112"/>
      <c r="H549" s="112">
        <f t="shared" si="730"/>
        <v>0</v>
      </c>
      <c r="I549" s="112">
        <f t="shared" si="731"/>
        <v>0</v>
      </c>
      <c r="J549" s="112">
        <f t="shared" si="732"/>
        <v>0</v>
      </c>
      <c r="K549" s="112">
        <f t="shared" si="733"/>
        <v>0</v>
      </c>
      <c r="L549" s="108" t="str">
        <f t="shared" si="734"/>
        <v>Huyện Can Lộc</v>
      </c>
      <c r="M549" s="94">
        <f t="shared" si="729"/>
        <v>0</v>
      </c>
      <c r="N549" s="92" t="s">
        <v>215</v>
      </c>
      <c r="O549" s="108" t="s">
        <v>295</v>
      </c>
      <c r="P549" s="108" t="s">
        <v>201</v>
      </c>
      <c r="Q549" s="108"/>
    </row>
    <row r="550" spans="1:17" s="88" customFormat="1" ht="25.5" hidden="1" customHeight="1">
      <c r="A550" s="113" t="s">
        <v>296</v>
      </c>
      <c r="B550" s="114" t="s">
        <v>297</v>
      </c>
      <c r="C550" s="115"/>
      <c r="D550" s="115">
        <v>1</v>
      </c>
      <c r="E550" s="115"/>
      <c r="F550" s="115"/>
      <c r="G550" s="116"/>
      <c r="H550" s="116">
        <f t="shared" si="730"/>
        <v>0</v>
      </c>
      <c r="I550" s="116">
        <f t="shared" si="731"/>
        <v>0</v>
      </c>
      <c r="J550" s="116">
        <f t="shared" si="732"/>
        <v>0</v>
      </c>
      <c r="K550" s="116">
        <f t="shared" si="733"/>
        <v>0</v>
      </c>
      <c r="L550" s="108" t="str">
        <f t="shared" si="734"/>
        <v>Huyện Can Lộc</v>
      </c>
      <c r="M550" s="88">
        <f t="shared" si="729"/>
        <v>0</v>
      </c>
      <c r="N550" s="108" t="s">
        <v>215</v>
      </c>
      <c r="O550" s="108" t="s">
        <v>298</v>
      </c>
      <c r="P550" s="108" t="s">
        <v>201</v>
      </c>
      <c r="Q550" s="108"/>
    </row>
    <row r="551" spans="1:17" s="88" customFormat="1" ht="25.5" hidden="1" customHeight="1">
      <c r="A551" s="113" t="s">
        <v>299</v>
      </c>
      <c r="B551" s="114" t="s">
        <v>124</v>
      </c>
      <c r="C551" s="115"/>
      <c r="D551" s="115"/>
      <c r="E551" s="115"/>
      <c r="F551" s="115"/>
      <c r="G551" s="117">
        <f>SUMIF('Bieu 01 (2020)'!$B$7:$B$19,"Huyện Can Lộc",'Bieu 01 (2020)'!$M$7:$M$19)-G530-G535-G545-G549-G550</f>
        <v>60000</v>
      </c>
      <c r="H551" s="116">
        <f>H552</f>
        <v>0</v>
      </c>
      <c r="I551" s="116">
        <f t="shared" ref="I551:K551" si="735">I552</f>
        <v>0</v>
      </c>
      <c r="J551" s="116">
        <f t="shared" si="735"/>
        <v>30000</v>
      </c>
      <c r="K551" s="116">
        <f t="shared" si="735"/>
        <v>30000</v>
      </c>
      <c r="L551" s="108" t="str">
        <f t="shared" si="734"/>
        <v>Huyện Can Lộc</v>
      </c>
      <c r="M551" s="94">
        <f t="shared" si="729"/>
        <v>0</v>
      </c>
      <c r="N551" s="92" t="s">
        <v>215</v>
      </c>
      <c r="O551" s="108" t="s">
        <v>124</v>
      </c>
      <c r="P551" s="108" t="s">
        <v>201</v>
      </c>
      <c r="Q551" s="108"/>
    </row>
    <row r="552" spans="1:17" ht="25.5" hidden="1" customHeight="1">
      <c r="A552" s="109" t="s">
        <v>71</v>
      </c>
      <c r="B552" s="110" t="s">
        <v>300</v>
      </c>
      <c r="C552" s="111"/>
      <c r="D552" s="111"/>
      <c r="E552" s="111"/>
      <c r="F552" s="111"/>
      <c r="G552" s="119">
        <f>G551</f>
        <v>60000</v>
      </c>
      <c r="H552" s="112">
        <f t="shared" ref="H552:K552" si="736">+H553+H554</f>
        <v>0</v>
      </c>
      <c r="I552" s="112">
        <f t="shared" si="736"/>
        <v>0</v>
      </c>
      <c r="J552" s="112">
        <f t="shared" si="736"/>
        <v>30000</v>
      </c>
      <c r="K552" s="112">
        <f t="shared" si="736"/>
        <v>30000</v>
      </c>
      <c r="L552" s="108" t="str">
        <f t="shared" si="734"/>
        <v>Huyện Can Lộc</v>
      </c>
      <c r="M552" s="94">
        <f t="shared" si="729"/>
        <v>0</v>
      </c>
      <c r="N552" s="92" t="s">
        <v>215</v>
      </c>
      <c r="O552" s="92" t="s">
        <v>124</v>
      </c>
      <c r="P552" s="108" t="s">
        <v>301</v>
      </c>
    </row>
    <row r="553" spans="1:17" ht="25.5" hidden="1" customHeight="1">
      <c r="A553" s="109" t="s">
        <v>8</v>
      </c>
      <c r="B553" s="110" t="s">
        <v>302</v>
      </c>
      <c r="C553" s="111"/>
      <c r="D553" s="111"/>
      <c r="E553" s="120">
        <v>0.5</v>
      </c>
      <c r="F553" s="120">
        <v>0.5</v>
      </c>
      <c r="G553" s="119">
        <f>G552-G554</f>
        <v>17000</v>
      </c>
      <c r="H553" s="112">
        <f t="shared" ref="H553:H555" si="737">ROUND(C553*G553,0)</f>
        <v>0</v>
      </c>
      <c r="I553" s="112">
        <f t="shared" ref="I553:I555" si="738">G553-H553-J553-K553</f>
        <v>0</v>
      </c>
      <c r="J553" s="112">
        <f>ROUND(E553*G553,0)</f>
        <v>8500</v>
      </c>
      <c r="K553" s="112">
        <f t="shared" ref="K553:K555" si="739">ROUND(F553*G553,0)</f>
        <v>8500</v>
      </c>
      <c r="L553" s="92" t="str">
        <f t="shared" si="734"/>
        <v>Huyện Can Lộc</v>
      </c>
      <c r="M553" s="94">
        <f t="shared" si="729"/>
        <v>0</v>
      </c>
      <c r="N553" s="92" t="s">
        <v>215</v>
      </c>
      <c r="O553" s="92" t="s">
        <v>124</v>
      </c>
      <c r="P553" s="92" t="s">
        <v>301</v>
      </c>
    </row>
    <row r="554" spans="1:17" ht="25.5" hidden="1" customHeight="1">
      <c r="A554" s="109" t="s">
        <v>8</v>
      </c>
      <c r="B554" s="110" t="s">
        <v>349</v>
      </c>
      <c r="C554" s="111"/>
      <c r="D554" s="111"/>
      <c r="E554" s="120">
        <v>0.5</v>
      </c>
      <c r="F554" s="120">
        <v>0.5</v>
      </c>
      <c r="G554" s="112">
        <v>43000</v>
      </c>
      <c r="H554" s="112">
        <f t="shared" si="737"/>
        <v>0</v>
      </c>
      <c r="I554" s="112">
        <f t="shared" si="738"/>
        <v>0</v>
      </c>
      <c r="J554" s="112">
        <f t="shared" ref="J554:J555" si="740">ROUND(E554*G554,0)</f>
        <v>21500</v>
      </c>
      <c r="K554" s="112">
        <f t="shared" si="739"/>
        <v>21500</v>
      </c>
      <c r="L554" s="92" t="str">
        <f t="shared" si="734"/>
        <v>Huyện Can Lộc</v>
      </c>
      <c r="M554" s="94">
        <f t="shared" si="729"/>
        <v>0</v>
      </c>
      <c r="N554" s="92" t="s">
        <v>215</v>
      </c>
      <c r="O554" s="92" t="s">
        <v>124</v>
      </c>
      <c r="P554" s="92" t="s">
        <v>301</v>
      </c>
    </row>
    <row r="555" spans="1:17" ht="25.5" hidden="1" customHeight="1">
      <c r="A555" s="109">
        <v>11</v>
      </c>
      <c r="B555" s="110" t="s">
        <v>34</v>
      </c>
      <c r="C555" s="111"/>
      <c r="D555" s="111"/>
      <c r="E555" s="111"/>
      <c r="F555" s="111">
        <v>1</v>
      </c>
      <c r="G555" s="117">
        <f>SUMIF('Bieu 01 (2020)'!$B$7:$B$19,"Huyện Can Lộc",'Bieu 01 (2020)'!$N$7:$N$19)</f>
        <v>870</v>
      </c>
      <c r="H555" s="112">
        <f t="shared" si="737"/>
        <v>0</v>
      </c>
      <c r="I555" s="112">
        <f t="shared" si="738"/>
        <v>0</v>
      </c>
      <c r="J555" s="112">
        <f t="shared" si="740"/>
        <v>0</v>
      </c>
      <c r="K555" s="112">
        <f t="shared" si="739"/>
        <v>870</v>
      </c>
      <c r="L555" s="92" t="str">
        <f t="shared" si="734"/>
        <v>Huyện Can Lộc</v>
      </c>
      <c r="M555" s="94">
        <f t="shared" si="729"/>
        <v>0</v>
      </c>
      <c r="N555" s="108" t="s">
        <v>34</v>
      </c>
      <c r="O555" s="92" t="s">
        <v>201</v>
      </c>
    </row>
    <row r="556" spans="1:17" ht="25.5" hidden="1" customHeight="1">
      <c r="A556" s="109">
        <v>12</v>
      </c>
      <c r="B556" s="110" t="s">
        <v>168</v>
      </c>
      <c r="C556" s="111"/>
      <c r="D556" s="111"/>
      <c r="E556" s="111"/>
      <c r="F556" s="111"/>
      <c r="G556" s="117">
        <f>SUMIF('Bieu 01 (2020)'!$B$7:$B$19,"Huyện Can Lộc",'Bieu 01 (2020)'!$O$7:$O$19)</f>
        <v>4500</v>
      </c>
      <c r="H556" s="112">
        <f>SUM(H557:H560)</f>
        <v>2500</v>
      </c>
      <c r="I556" s="112">
        <f>SUM(I557:I560)</f>
        <v>300</v>
      </c>
      <c r="J556" s="112">
        <f>SUM(J557:J560)</f>
        <v>200</v>
      </c>
      <c r="K556" s="112">
        <f>SUM(K557:K560)</f>
        <v>1500</v>
      </c>
      <c r="L556" s="92" t="str">
        <f t="shared" si="734"/>
        <v>Huyện Can Lộc</v>
      </c>
      <c r="M556" s="94">
        <f t="shared" si="729"/>
        <v>0</v>
      </c>
      <c r="N556" s="108" t="s">
        <v>216</v>
      </c>
      <c r="O556" s="92" t="s">
        <v>201</v>
      </c>
    </row>
    <row r="557" spans="1:17" ht="25.5" hidden="1" customHeight="1">
      <c r="A557" s="109" t="s">
        <v>8</v>
      </c>
      <c r="B557" s="110" t="s">
        <v>304</v>
      </c>
      <c r="C557" s="111">
        <v>1</v>
      </c>
      <c r="D557" s="111"/>
      <c r="E557" s="111"/>
      <c r="F557" s="111"/>
      <c r="G557" s="112">
        <v>2500</v>
      </c>
      <c r="H557" s="112">
        <f t="shared" ref="H557:H560" si="741">ROUND(C557*G557,0)</f>
        <v>2500</v>
      </c>
      <c r="I557" s="112">
        <f t="shared" ref="I557:I560" si="742">G557-H557-J557-K557</f>
        <v>0</v>
      </c>
      <c r="J557" s="112">
        <f t="shared" ref="J557:J560" si="743">ROUND(E557*G557,0)</f>
        <v>0</v>
      </c>
      <c r="K557" s="112">
        <f t="shared" ref="K557:K560" si="744">ROUND(F557*G557,0)</f>
        <v>0</v>
      </c>
      <c r="L557" s="92" t="str">
        <f t="shared" si="734"/>
        <v>Huyện Can Lộc</v>
      </c>
      <c r="M557" s="94">
        <f t="shared" si="729"/>
        <v>0</v>
      </c>
      <c r="N557" s="92" t="s">
        <v>216</v>
      </c>
      <c r="O557" s="92" t="s">
        <v>305</v>
      </c>
    </row>
    <row r="558" spans="1:17" ht="25.5" hidden="1" customHeight="1">
      <c r="A558" s="109" t="s">
        <v>8</v>
      </c>
      <c r="B558" s="110" t="s">
        <v>306</v>
      </c>
      <c r="C558" s="111"/>
      <c r="D558" s="111">
        <v>1</v>
      </c>
      <c r="E558" s="111"/>
      <c r="F558" s="111"/>
      <c r="G558" s="112">
        <v>300</v>
      </c>
      <c r="H558" s="112">
        <f>ROUND(C558*G558,0)</f>
        <v>0</v>
      </c>
      <c r="I558" s="112">
        <f>G558-H558-J558-K558</f>
        <v>300</v>
      </c>
      <c r="J558" s="112">
        <f>ROUND(E558*G558,0)</f>
        <v>0</v>
      </c>
      <c r="K558" s="112">
        <f>ROUND(F558*G558,0)</f>
        <v>0</v>
      </c>
      <c r="L558" s="92" t="str">
        <f>L557</f>
        <v>Huyện Can Lộc</v>
      </c>
      <c r="M558" s="94">
        <f t="shared" si="729"/>
        <v>0</v>
      </c>
      <c r="N558" s="92" t="s">
        <v>216</v>
      </c>
      <c r="O558" s="92" t="s">
        <v>307</v>
      </c>
    </row>
    <row r="559" spans="1:17" ht="25.5" hidden="1" customHeight="1">
      <c r="A559" s="109" t="s">
        <v>8</v>
      </c>
      <c r="B559" s="110" t="s">
        <v>308</v>
      </c>
      <c r="C559" s="111"/>
      <c r="D559" s="111"/>
      <c r="E559" s="111"/>
      <c r="F559" s="111">
        <v>1</v>
      </c>
      <c r="G559" s="112">
        <v>1500</v>
      </c>
      <c r="H559" s="112">
        <f>ROUND(C559*G559,0)</f>
        <v>0</v>
      </c>
      <c r="I559" s="112">
        <f>G559-H559-J559-K559</f>
        <v>0</v>
      </c>
      <c r="J559" s="112">
        <f>ROUND(E559*G559,0)</f>
        <v>0</v>
      </c>
      <c r="K559" s="112">
        <f>ROUND(F559*G559,0)</f>
        <v>1500</v>
      </c>
      <c r="L559" s="92" t="str">
        <f>L558</f>
        <v>Huyện Can Lộc</v>
      </c>
      <c r="M559" s="94">
        <f t="shared" si="729"/>
        <v>0</v>
      </c>
      <c r="N559" s="92" t="s">
        <v>216</v>
      </c>
      <c r="O559" s="92" t="s">
        <v>309</v>
      </c>
    </row>
    <row r="560" spans="1:17" ht="25.5" hidden="1" customHeight="1">
      <c r="A560" s="132" t="s">
        <v>8</v>
      </c>
      <c r="B560" s="133" t="s">
        <v>310</v>
      </c>
      <c r="C560" s="134"/>
      <c r="D560" s="134"/>
      <c r="E560" s="134">
        <v>1</v>
      </c>
      <c r="F560" s="134"/>
      <c r="G560" s="135">
        <f>G556-G557-G558-G559</f>
        <v>200</v>
      </c>
      <c r="H560" s="136">
        <f t="shared" si="741"/>
        <v>0</v>
      </c>
      <c r="I560" s="136">
        <f t="shared" si="742"/>
        <v>0</v>
      </c>
      <c r="J560" s="136">
        <f t="shared" si="743"/>
        <v>200</v>
      </c>
      <c r="K560" s="136">
        <f t="shared" si="744"/>
        <v>0</v>
      </c>
      <c r="L560" s="92" t="str">
        <f>L557</f>
        <v>Huyện Can Lộc</v>
      </c>
      <c r="M560" s="94">
        <f t="shared" si="729"/>
        <v>0</v>
      </c>
      <c r="N560" s="92" t="s">
        <v>216</v>
      </c>
      <c r="O560" s="92" t="s">
        <v>224</v>
      </c>
    </row>
    <row r="561" spans="1:17" s="88" customFormat="1" ht="25.5" hidden="1" customHeight="1">
      <c r="A561" s="104"/>
      <c r="B561" s="105" t="s">
        <v>176</v>
      </c>
      <c r="C561" s="106"/>
      <c r="D561" s="106"/>
      <c r="E561" s="106"/>
      <c r="F561" s="106"/>
      <c r="G561" s="107">
        <f>G562+G571+G580+G592+G593+G596+G605+G606+G610+G613+G639+G640</f>
        <v>169400</v>
      </c>
      <c r="H561" s="107">
        <f>H562+H571+H580+H592+H593+H596+H605+H606+H610+H613+H639+H640</f>
        <v>3000</v>
      </c>
      <c r="I561" s="107">
        <f>I562+I571+I580+I592+I593+I596+I605+I606+I610+I613+I639+I640</f>
        <v>3582</v>
      </c>
      <c r="J561" s="107">
        <f>J562+J571+J580+J592+J593+J596+J605+J606+J610+J613+J639+J640</f>
        <v>98829</v>
      </c>
      <c r="K561" s="107">
        <f>K562+K571+K580+K592+K593+K596+K605+K606+K610+K613+K639+K640</f>
        <v>63989</v>
      </c>
      <c r="L561" s="108" t="str">
        <f>B561</f>
        <v>Huyện Đức Thọ</v>
      </c>
      <c r="M561" s="94">
        <f>SUM(H561:K561)-G561</f>
        <v>0</v>
      </c>
      <c r="N561" s="108" t="s">
        <v>201</v>
      </c>
      <c r="O561" s="108"/>
      <c r="P561" s="108"/>
      <c r="Q561" s="108"/>
    </row>
    <row r="562" spans="1:17" s="88" customFormat="1" ht="25.5" hidden="1" customHeight="1">
      <c r="A562" s="113">
        <v>1</v>
      </c>
      <c r="B562" s="114" t="s">
        <v>202</v>
      </c>
      <c r="C562" s="115"/>
      <c r="D562" s="115"/>
      <c r="E562" s="115"/>
      <c r="F562" s="115"/>
      <c r="G562" s="116">
        <v>100</v>
      </c>
      <c r="H562" s="116">
        <f t="shared" ref="H562:K562" si="745">H563+H564+H567+H570</f>
        <v>0</v>
      </c>
      <c r="I562" s="116">
        <f t="shared" si="745"/>
        <v>60</v>
      </c>
      <c r="J562" s="116">
        <f t="shared" si="745"/>
        <v>40</v>
      </c>
      <c r="K562" s="116">
        <f t="shared" si="745"/>
        <v>0</v>
      </c>
      <c r="L562" s="108" t="str">
        <f>L561</f>
        <v>Huyện Đức Thọ</v>
      </c>
      <c r="M562" s="94">
        <f>SUM(H562:K562)-G562</f>
        <v>0</v>
      </c>
      <c r="N562" s="108" t="s">
        <v>203</v>
      </c>
      <c r="O562" s="108" t="s">
        <v>201</v>
      </c>
      <c r="P562" s="108"/>
      <c r="Q562" s="108"/>
    </row>
    <row r="563" spans="1:17" ht="25.5" hidden="1" customHeight="1">
      <c r="A563" s="109" t="s">
        <v>88</v>
      </c>
      <c r="B563" s="110" t="s">
        <v>217</v>
      </c>
      <c r="C563" s="111"/>
      <c r="D563" s="111">
        <v>0.6</v>
      </c>
      <c r="E563" s="111">
        <v>0.4</v>
      </c>
      <c r="F563" s="111"/>
      <c r="G563" s="117">
        <f>'Bieu 01 (2020)'!D13-G564-G567-G570</f>
        <v>100</v>
      </c>
      <c r="H563" s="112">
        <f>ROUND(C563*G563,0)</f>
        <v>0</v>
      </c>
      <c r="I563" s="112">
        <f>G563-H563-J563-K563</f>
        <v>60</v>
      </c>
      <c r="J563" s="112">
        <f>ROUND(E563*G563,0)</f>
        <v>40</v>
      </c>
      <c r="K563" s="112">
        <f>ROUND(F563*G563,0)</f>
        <v>0</v>
      </c>
      <c r="L563" s="92" t="str">
        <f t="shared" ref="L563:L622" si="746">L562</f>
        <v>Huyện Đức Thọ</v>
      </c>
      <c r="M563" s="94">
        <f t="shared" ref="M563:M614" si="747">SUM(H563:K563)-G563</f>
        <v>0</v>
      </c>
      <c r="N563" s="92" t="s">
        <v>203</v>
      </c>
      <c r="O563" s="92" t="s">
        <v>217</v>
      </c>
    </row>
    <row r="564" spans="1:17" ht="25.5" hidden="1" customHeight="1">
      <c r="A564" s="109" t="s">
        <v>93</v>
      </c>
      <c r="B564" s="110" t="s">
        <v>22</v>
      </c>
      <c r="C564" s="111"/>
      <c r="D564" s="111"/>
      <c r="E564" s="111"/>
      <c r="F564" s="111"/>
      <c r="G564" s="112"/>
      <c r="H564" s="112">
        <f t="shared" ref="H564:H570" si="748">ROUND(C564*G564,0)</f>
        <v>0</v>
      </c>
      <c r="I564" s="112">
        <f t="shared" ref="I564:I570" si="749">G564-H564-J564-K564</f>
        <v>0</v>
      </c>
      <c r="J564" s="112">
        <f t="shared" ref="J564:J570" si="750">ROUND(E564*G564,0)</f>
        <v>0</v>
      </c>
      <c r="K564" s="112">
        <f t="shared" ref="K564:K570" si="751">ROUND(F564*G564,0)</f>
        <v>0</v>
      </c>
      <c r="L564" s="92" t="str">
        <f t="shared" si="746"/>
        <v>Huyện Đức Thọ</v>
      </c>
      <c r="M564" s="94">
        <f t="shared" si="747"/>
        <v>0</v>
      </c>
      <c r="N564" s="92" t="s">
        <v>203</v>
      </c>
      <c r="O564" s="92" t="s">
        <v>218</v>
      </c>
    </row>
    <row r="565" spans="1:17" ht="25.5" hidden="1" customHeight="1">
      <c r="A565" s="118" t="s">
        <v>8</v>
      </c>
      <c r="B565" s="56" t="s">
        <v>219</v>
      </c>
      <c r="C565" s="111"/>
      <c r="D565" s="111"/>
      <c r="E565" s="111">
        <v>1</v>
      </c>
      <c r="F565" s="111"/>
      <c r="G565" s="112"/>
      <c r="H565" s="112">
        <f t="shared" si="748"/>
        <v>0</v>
      </c>
      <c r="I565" s="112">
        <f t="shared" si="749"/>
        <v>0</v>
      </c>
      <c r="J565" s="112">
        <f t="shared" si="750"/>
        <v>0</v>
      </c>
      <c r="K565" s="112">
        <f t="shared" si="751"/>
        <v>0</v>
      </c>
      <c r="L565" s="92" t="str">
        <f t="shared" si="746"/>
        <v>Huyện Đức Thọ</v>
      </c>
      <c r="M565" s="94">
        <f t="shared" si="747"/>
        <v>0</v>
      </c>
      <c r="N565" s="92" t="s">
        <v>203</v>
      </c>
      <c r="O565" s="92" t="s">
        <v>218</v>
      </c>
    </row>
    <row r="566" spans="1:17" ht="25.5" hidden="1" customHeight="1">
      <c r="A566" s="118" t="s">
        <v>8</v>
      </c>
      <c r="B566" s="56" t="s">
        <v>220</v>
      </c>
      <c r="C566" s="111"/>
      <c r="D566" s="111"/>
      <c r="E566" s="111">
        <v>0.5</v>
      </c>
      <c r="F566" s="111">
        <v>0.5</v>
      </c>
      <c r="G566" s="119">
        <f>G564-G565</f>
        <v>0</v>
      </c>
      <c r="H566" s="112">
        <f t="shared" si="748"/>
        <v>0</v>
      </c>
      <c r="I566" s="112">
        <f t="shared" si="749"/>
        <v>0</v>
      </c>
      <c r="J566" s="112">
        <f t="shared" si="750"/>
        <v>0</v>
      </c>
      <c r="K566" s="112">
        <f t="shared" si="751"/>
        <v>0</v>
      </c>
      <c r="L566" s="92" t="str">
        <f t="shared" si="746"/>
        <v>Huyện Đức Thọ</v>
      </c>
      <c r="M566" s="94">
        <f t="shared" si="747"/>
        <v>0</v>
      </c>
      <c r="N566" s="92" t="s">
        <v>203</v>
      </c>
      <c r="O566" s="92" t="s">
        <v>218</v>
      </c>
    </row>
    <row r="567" spans="1:17" ht="25.5" hidden="1" customHeight="1">
      <c r="A567" s="109" t="s">
        <v>95</v>
      </c>
      <c r="B567" s="110" t="s">
        <v>23</v>
      </c>
      <c r="C567" s="111"/>
      <c r="D567" s="111"/>
      <c r="E567" s="111"/>
      <c r="F567" s="111"/>
      <c r="G567" s="112"/>
      <c r="H567" s="112">
        <f t="shared" si="748"/>
        <v>0</v>
      </c>
      <c r="I567" s="112">
        <f t="shared" si="749"/>
        <v>0</v>
      </c>
      <c r="J567" s="112">
        <f t="shared" si="750"/>
        <v>0</v>
      </c>
      <c r="K567" s="112">
        <f t="shared" si="751"/>
        <v>0</v>
      </c>
      <c r="L567" s="92" t="str">
        <f t="shared" si="746"/>
        <v>Huyện Đức Thọ</v>
      </c>
      <c r="M567" s="94">
        <f t="shared" si="747"/>
        <v>0</v>
      </c>
      <c r="N567" s="92" t="s">
        <v>203</v>
      </c>
      <c r="O567" s="92" t="s">
        <v>221</v>
      </c>
    </row>
    <row r="568" spans="1:17" ht="25.5" hidden="1" customHeight="1">
      <c r="A568" s="109" t="s">
        <v>8</v>
      </c>
      <c r="B568" s="110" t="s">
        <v>222</v>
      </c>
      <c r="C568" s="111"/>
      <c r="D568" s="111"/>
      <c r="E568" s="111">
        <v>0.8</v>
      </c>
      <c r="F568" s="111">
        <v>0.2</v>
      </c>
      <c r="G568" s="112"/>
      <c r="H568" s="112">
        <f t="shared" si="748"/>
        <v>0</v>
      </c>
      <c r="I568" s="112">
        <f t="shared" si="749"/>
        <v>0</v>
      </c>
      <c r="J568" s="112">
        <f t="shared" si="750"/>
        <v>0</v>
      </c>
      <c r="K568" s="112">
        <f t="shared" si="751"/>
        <v>0</v>
      </c>
      <c r="L568" s="92" t="str">
        <f t="shared" si="746"/>
        <v>Huyện Đức Thọ</v>
      </c>
      <c r="M568" s="94">
        <f t="shared" si="747"/>
        <v>0</v>
      </c>
      <c r="N568" s="92" t="s">
        <v>203</v>
      </c>
      <c r="O568" s="92" t="s">
        <v>221</v>
      </c>
    </row>
    <row r="569" spans="1:17" ht="25.5" hidden="1" customHeight="1">
      <c r="A569" s="109" t="s">
        <v>8</v>
      </c>
      <c r="B569" s="110" t="s">
        <v>223</v>
      </c>
      <c r="C569" s="111"/>
      <c r="D569" s="111"/>
      <c r="E569" s="111">
        <v>0.5</v>
      </c>
      <c r="F569" s="111">
        <v>0.5</v>
      </c>
      <c r="G569" s="119">
        <f>G567-G568</f>
        <v>0</v>
      </c>
      <c r="H569" s="112">
        <f t="shared" si="748"/>
        <v>0</v>
      </c>
      <c r="I569" s="112">
        <f t="shared" si="749"/>
        <v>0</v>
      </c>
      <c r="J569" s="112">
        <f t="shared" si="750"/>
        <v>0</v>
      </c>
      <c r="K569" s="112">
        <f t="shared" si="751"/>
        <v>0</v>
      </c>
      <c r="L569" s="92" t="str">
        <f t="shared" si="746"/>
        <v>Huyện Đức Thọ</v>
      </c>
      <c r="M569" s="94">
        <f t="shared" si="747"/>
        <v>0</v>
      </c>
      <c r="N569" s="92" t="s">
        <v>203</v>
      </c>
      <c r="O569" s="92" t="s">
        <v>221</v>
      </c>
    </row>
    <row r="570" spans="1:17" ht="25.5" hidden="1" customHeight="1">
      <c r="A570" s="109" t="s">
        <v>97</v>
      </c>
      <c r="B570" s="110" t="s">
        <v>25</v>
      </c>
      <c r="C570" s="111"/>
      <c r="D570" s="111"/>
      <c r="E570" s="111">
        <v>1</v>
      </c>
      <c r="F570" s="111"/>
      <c r="G570" s="112"/>
      <c r="H570" s="112">
        <f t="shared" si="748"/>
        <v>0</v>
      </c>
      <c r="I570" s="112">
        <f t="shared" si="749"/>
        <v>0</v>
      </c>
      <c r="J570" s="112">
        <f t="shared" si="750"/>
        <v>0</v>
      </c>
      <c r="K570" s="112">
        <f t="shared" si="751"/>
        <v>0</v>
      </c>
      <c r="L570" s="92" t="str">
        <f t="shared" si="746"/>
        <v>Huyện Đức Thọ</v>
      </c>
      <c r="M570" s="94">
        <f t="shared" si="747"/>
        <v>0</v>
      </c>
      <c r="N570" s="92" t="s">
        <v>203</v>
      </c>
      <c r="O570" s="92" t="s">
        <v>224</v>
      </c>
    </row>
    <row r="571" spans="1:17" s="88" customFormat="1" ht="25.5" hidden="1" customHeight="1">
      <c r="A571" s="113">
        <v>2</v>
      </c>
      <c r="B571" s="114" t="s">
        <v>123</v>
      </c>
      <c r="C571" s="115"/>
      <c r="D571" s="115"/>
      <c r="E571" s="115"/>
      <c r="F571" s="115"/>
      <c r="G571" s="116">
        <v>0</v>
      </c>
      <c r="H571" s="116">
        <f t="shared" ref="H571:K571" si="752">H572+H573+H576+H579</f>
        <v>0</v>
      </c>
      <c r="I571" s="116">
        <f t="shared" si="752"/>
        <v>0</v>
      </c>
      <c r="J571" s="116">
        <f t="shared" si="752"/>
        <v>0</v>
      </c>
      <c r="K571" s="116">
        <f t="shared" si="752"/>
        <v>0</v>
      </c>
      <c r="L571" s="108" t="str">
        <f t="shared" si="746"/>
        <v>Huyện Đức Thọ</v>
      </c>
      <c r="M571" s="94">
        <f t="shared" si="747"/>
        <v>0</v>
      </c>
      <c r="N571" s="108" t="s">
        <v>204</v>
      </c>
      <c r="O571" s="108" t="s">
        <v>201</v>
      </c>
      <c r="P571" s="108"/>
      <c r="Q571" s="108"/>
    </row>
    <row r="572" spans="1:17" ht="25.5" hidden="1" customHeight="1">
      <c r="A572" s="109" t="s">
        <v>225</v>
      </c>
      <c r="B572" s="110" t="s">
        <v>217</v>
      </c>
      <c r="C572" s="111"/>
      <c r="D572" s="111">
        <v>0.9</v>
      </c>
      <c r="E572" s="111">
        <v>0.1</v>
      </c>
      <c r="F572" s="111"/>
      <c r="G572" s="117">
        <f>'Bieu 01 (2020)'!E13-G573-G576-G579</f>
        <v>0</v>
      </c>
      <c r="H572" s="112">
        <f t="shared" ref="H572" si="753">ROUND(C572*G572,0)</f>
        <v>0</v>
      </c>
      <c r="I572" s="112">
        <f t="shared" ref="I572" si="754">G572-H572-J572-K572</f>
        <v>0</v>
      </c>
      <c r="J572" s="112">
        <f t="shared" ref="J572" si="755">ROUND(E572*G572,0)</f>
        <v>0</v>
      </c>
      <c r="K572" s="112">
        <f t="shared" ref="K572" si="756">ROUND(F572*G572,0)</f>
        <v>0</v>
      </c>
      <c r="L572" s="92" t="str">
        <f t="shared" si="746"/>
        <v>Huyện Đức Thọ</v>
      </c>
      <c r="M572" s="94">
        <f t="shared" si="747"/>
        <v>0</v>
      </c>
      <c r="N572" s="92" t="s">
        <v>204</v>
      </c>
      <c r="O572" s="92" t="s">
        <v>217</v>
      </c>
    </row>
    <row r="573" spans="1:17" ht="25.5" hidden="1" customHeight="1">
      <c r="A573" s="109" t="s">
        <v>226</v>
      </c>
      <c r="B573" s="110" t="s">
        <v>22</v>
      </c>
      <c r="C573" s="111"/>
      <c r="D573" s="111"/>
      <c r="E573" s="111"/>
      <c r="F573" s="111"/>
      <c r="G573" s="112"/>
      <c r="H573" s="112">
        <f t="shared" ref="H573:K573" si="757">H574+H575</f>
        <v>0</v>
      </c>
      <c r="I573" s="112">
        <f t="shared" si="757"/>
        <v>0</v>
      </c>
      <c r="J573" s="112">
        <f t="shared" si="757"/>
        <v>0</v>
      </c>
      <c r="K573" s="112">
        <f t="shared" si="757"/>
        <v>0</v>
      </c>
      <c r="L573" s="92" t="str">
        <f t="shared" si="746"/>
        <v>Huyện Đức Thọ</v>
      </c>
      <c r="M573" s="94">
        <f t="shared" si="747"/>
        <v>0</v>
      </c>
      <c r="N573" s="92" t="s">
        <v>204</v>
      </c>
      <c r="O573" s="92" t="s">
        <v>218</v>
      </c>
    </row>
    <row r="574" spans="1:17" ht="25.5" hidden="1" customHeight="1">
      <c r="A574" s="118" t="s">
        <v>8</v>
      </c>
      <c r="B574" s="56" t="s">
        <v>219</v>
      </c>
      <c r="C574" s="111"/>
      <c r="D574" s="111"/>
      <c r="E574" s="111">
        <v>1</v>
      </c>
      <c r="F574" s="111"/>
      <c r="G574" s="112"/>
      <c r="H574" s="112">
        <f t="shared" ref="H574:H575" si="758">ROUND(C574*G574,0)</f>
        <v>0</v>
      </c>
      <c r="I574" s="112">
        <f t="shared" ref="I574:I575" si="759">G574-H574-J574-K574</f>
        <v>0</v>
      </c>
      <c r="J574" s="112">
        <f t="shared" ref="J574:J575" si="760">ROUND(E574*G574,0)</f>
        <v>0</v>
      </c>
      <c r="K574" s="112">
        <f t="shared" ref="K574:K575" si="761">ROUND(F574*G574,0)</f>
        <v>0</v>
      </c>
      <c r="L574" s="92" t="str">
        <f t="shared" si="746"/>
        <v>Huyện Đức Thọ</v>
      </c>
      <c r="M574" s="94">
        <f t="shared" si="747"/>
        <v>0</v>
      </c>
      <c r="N574" s="92" t="s">
        <v>204</v>
      </c>
      <c r="O574" s="92" t="s">
        <v>218</v>
      </c>
    </row>
    <row r="575" spans="1:17" ht="25.5" hidden="1" customHeight="1">
      <c r="A575" s="118" t="s">
        <v>8</v>
      </c>
      <c r="B575" s="56" t="s">
        <v>220</v>
      </c>
      <c r="C575" s="111"/>
      <c r="D575" s="111"/>
      <c r="E575" s="111">
        <v>0.5</v>
      </c>
      <c r="F575" s="111">
        <v>0.5</v>
      </c>
      <c r="G575" s="119">
        <f>G573-G574</f>
        <v>0</v>
      </c>
      <c r="H575" s="112">
        <f t="shared" si="758"/>
        <v>0</v>
      </c>
      <c r="I575" s="112">
        <f t="shared" si="759"/>
        <v>0</v>
      </c>
      <c r="J575" s="112">
        <f t="shared" si="760"/>
        <v>0</v>
      </c>
      <c r="K575" s="112">
        <f t="shared" si="761"/>
        <v>0</v>
      </c>
      <c r="L575" s="92" t="str">
        <f t="shared" si="746"/>
        <v>Huyện Đức Thọ</v>
      </c>
      <c r="M575" s="94">
        <f t="shared" si="747"/>
        <v>0</v>
      </c>
      <c r="N575" s="92" t="s">
        <v>204</v>
      </c>
      <c r="O575" s="92" t="s">
        <v>218</v>
      </c>
    </row>
    <row r="576" spans="1:17" ht="25.5" hidden="1" customHeight="1">
      <c r="A576" s="109" t="s">
        <v>227</v>
      </c>
      <c r="B576" s="110" t="s">
        <v>23</v>
      </c>
      <c r="C576" s="111"/>
      <c r="D576" s="111"/>
      <c r="E576" s="111"/>
      <c r="F576" s="111"/>
      <c r="G576" s="112"/>
      <c r="H576" s="112">
        <f t="shared" ref="H576:K576" si="762">H577+H578</f>
        <v>0</v>
      </c>
      <c r="I576" s="112">
        <f t="shared" si="762"/>
        <v>0</v>
      </c>
      <c r="J576" s="112">
        <f t="shared" si="762"/>
        <v>0</v>
      </c>
      <c r="K576" s="112">
        <f t="shared" si="762"/>
        <v>0</v>
      </c>
      <c r="L576" s="92" t="str">
        <f t="shared" si="746"/>
        <v>Huyện Đức Thọ</v>
      </c>
      <c r="M576" s="94">
        <f t="shared" si="747"/>
        <v>0</v>
      </c>
      <c r="N576" s="92" t="s">
        <v>204</v>
      </c>
      <c r="O576" s="92" t="s">
        <v>221</v>
      </c>
    </row>
    <row r="577" spans="1:17" ht="25.5" hidden="1" customHeight="1">
      <c r="A577" s="109" t="s">
        <v>8</v>
      </c>
      <c r="B577" s="110" t="s">
        <v>222</v>
      </c>
      <c r="C577" s="111"/>
      <c r="D577" s="111"/>
      <c r="E577" s="111">
        <v>0.8</v>
      </c>
      <c r="F577" s="111">
        <v>0.2</v>
      </c>
      <c r="G577" s="112"/>
      <c r="H577" s="112">
        <f t="shared" ref="H577:H579" si="763">ROUND(C577*G577,0)</f>
        <v>0</v>
      </c>
      <c r="I577" s="112">
        <f t="shared" ref="I577:I579" si="764">G577-H577-J577-K577</f>
        <v>0</v>
      </c>
      <c r="J577" s="112">
        <f t="shared" ref="J577:J579" si="765">ROUND(E577*G577,0)</f>
        <v>0</v>
      </c>
      <c r="K577" s="112">
        <f t="shared" ref="K577:K579" si="766">ROUND(F577*G577,0)</f>
        <v>0</v>
      </c>
      <c r="L577" s="92" t="str">
        <f t="shared" si="746"/>
        <v>Huyện Đức Thọ</v>
      </c>
      <c r="M577" s="94">
        <f t="shared" si="747"/>
        <v>0</v>
      </c>
      <c r="N577" s="92" t="s">
        <v>204</v>
      </c>
      <c r="O577" s="92" t="s">
        <v>221</v>
      </c>
    </row>
    <row r="578" spans="1:17" ht="25.5" hidden="1" customHeight="1">
      <c r="A578" s="109" t="s">
        <v>8</v>
      </c>
      <c r="B578" s="110" t="s">
        <v>223</v>
      </c>
      <c r="C578" s="111"/>
      <c r="D578" s="111"/>
      <c r="E578" s="111">
        <v>0.5</v>
      </c>
      <c r="F578" s="111">
        <v>0.5</v>
      </c>
      <c r="G578" s="119">
        <f>G576-G577</f>
        <v>0</v>
      </c>
      <c r="H578" s="112">
        <f t="shared" si="763"/>
        <v>0</v>
      </c>
      <c r="I578" s="112">
        <f t="shared" si="764"/>
        <v>0</v>
      </c>
      <c r="J578" s="112">
        <f t="shared" si="765"/>
        <v>0</v>
      </c>
      <c r="K578" s="112">
        <f t="shared" si="766"/>
        <v>0</v>
      </c>
      <c r="L578" s="92" t="str">
        <f t="shared" si="746"/>
        <v>Huyện Đức Thọ</v>
      </c>
      <c r="M578" s="94">
        <f t="shared" si="747"/>
        <v>0</v>
      </c>
      <c r="N578" s="92" t="s">
        <v>204</v>
      </c>
      <c r="O578" s="92" t="s">
        <v>221</v>
      </c>
    </row>
    <row r="579" spans="1:17" ht="25.5" hidden="1" customHeight="1">
      <c r="A579" s="109" t="s">
        <v>228</v>
      </c>
      <c r="B579" s="110" t="s">
        <v>25</v>
      </c>
      <c r="C579" s="111"/>
      <c r="D579" s="111"/>
      <c r="E579" s="111">
        <v>1</v>
      </c>
      <c r="F579" s="111"/>
      <c r="G579" s="112"/>
      <c r="H579" s="112">
        <f t="shared" si="763"/>
        <v>0</v>
      </c>
      <c r="I579" s="112">
        <f t="shared" si="764"/>
        <v>0</v>
      </c>
      <c r="J579" s="112">
        <f t="shared" si="765"/>
        <v>0</v>
      </c>
      <c r="K579" s="112">
        <f t="shared" si="766"/>
        <v>0</v>
      </c>
      <c r="L579" s="92" t="str">
        <f t="shared" si="746"/>
        <v>Huyện Đức Thọ</v>
      </c>
      <c r="M579" s="94">
        <f t="shared" si="747"/>
        <v>0</v>
      </c>
      <c r="N579" s="92" t="s">
        <v>204</v>
      </c>
      <c r="O579" s="92" t="s">
        <v>224</v>
      </c>
    </row>
    <row r="580" spans="1:17" s="88" customFormat="1" ht="25.5" hidden="1" customHeight="1">
      <c r="A580" s="113">
        <v>3</v>
      </c>
      <c r="B580" s="114" t="s">
        <v>205</v>
      </c>
      <c r="C580" s="115"/>
      <c r="D580" s="115"/>
      <c r="E580" s="115"/>
      <c r="F580" s="115"/>
      <c r="G580" s="116">
        <f>G581+G585+G588+G591</f>
        <v>18600</v>
      </c>
      <c r="H580" s="116">
        <f>H581+H585+H588+H591</f>
        <v>0</v>
      </c>
      <c r="I580" s="116">
        <f>I581+I585+I588+I591</f>
        <v>0</v>
      </c>
      <c r="J580" s="116">
        <f>J581+J585+J588+J591</f>
        <v>13097</v>
      </c>
      <c r="K580" s="116">
        <f>K581+K585+K588+K591</f>
        <v>5503</v>
      </c>
      <c r="L580" s="108" t="str">
        <f t="shared" si="746"/>
        <v>Huyện Đức Thọ</v>
      </c>
      <c r="M580" s="94">
        <f t="shared" si="747"/>
        <v>0</v>
      </c>
      <c r="N580" s="108" t="s">
        <v>206</v>
      </c>
      <c r="O580" s="108" t="s">
        <v>201</v>
      </c>
      <c r="P580" s="108"/>
      <c r="Q580" s="108"/>
    </row>
    <row r="581" spans="1:17" ht="25.5" hidden="1" customHeight="1">
      <c r="A581" s="109" t="s">
        <v>229</v>
      </c>
      <c r="B581" s="110" t="s">
        <v>217</v>
      </c>
      <c r="C581" s="111"/>
      <c r="D581" s="111"/>
      <c r="E581" s="111"/>
      <c r="F581" s="111"/>
      <c r="G581" s="117">
        <f>'Bieu 01 (2020)'!F13-G585-G588-G591</f>
        <v>17590</v>
      </c>
      <c r="H581" s="116">
        <f>H582</f>
        <v>0</v>
      </c>
      <c r="I581" s="116">
        <f t="shared" ref="I581:K581" si="767">I582</f>
        <v>0</v>
      </c>
      <c r="J581" s="116">
        <f>J582</f>
        <v>12322</v>
      </c>
      <c r="K581" s="116">
        <f t="shared" si="767"/>
        <v>5268</v>
      </c>
      <c r="L581" s="92" t="str">
        <f t="shared" si="746"/>
        <v>Huyện Đức Thọ</v>
      </c>
      <c r="M581" s="94">
        <f t="shared" si="747"/>
        <v>0</v>
      </c>
      <c r="N581" s="92" t="s">
        <v>206</v>
      </c>
      <c r="O581" s="92" t="s">
        <v>217</v>
      </c>
    </row>
    <row r="582" spans="1:17" ht="25.5" hidden="1" customHeight="1">
      <c r="A582" s="109" t="s">
        <v>71</v>
      </c>
      <c r="B582" s="110" t="s">
        <v>233</v>
      </c>
      <c r="C582" s="111"/>
      <c r="D582" s="111"/>
      <c r="E582" s="111"/>
      <c r="F582" s="111"/>
      <c r="G582" s="119">
        <f>G581</f>
        <v>17590</v>
      </c>
      <c r="H582" s="112">
        <f t="shared" ref="H582:K582" si="768">H583+H584</f>
        <v>0</v>
      </c>
      <c r="I582" s="112">
        <f t="shared" si="768"/>
        <v>0</v>
      </c>
      <c r="J582" s="112">
        <f>J583+J584</f>
        <v>12322</v>
      </c>
      <c r="K582" s="112">
        <f t="shared" si="768"/>
        <v>5268</v>
      </c>
      <c r="L582" s="92" t="str">
        <f t="shared" si="746"/>
        <v>Huyện Đức Thọ</v>
      </c>
      <c r="M582" s="94">
        <f t="shared" si="747"/>
        <v>0</v>
      </c>
      <c r="N582" s="92" t="s">
        <v>206</v>
      </c>
      <c r="O582" s="92" t="s">
        <v>217</v>
      </c>
    </row>
    <row r="583" spans="1:17" ht="25.5" hidden="1" customHeight="1">
      <c r="A583" s="109" t="s">
        <v>8</v>
      </c>
      <c r="B583" s="110" t="s">
        <v>231</v>
      </c>
      <c r="C583" s="111"/>
      <c r="D583" s="111"/>
      <c r="E583" s="111">
        <v>0.8</v>
      </c>
      <c r="F583" s="111">
        <v>0.2</v>
      </c>
      <c r="G583" s="119">
        <f>G582-G584</f>
        <v>14090</v>
      </c>
      <c r="H583" s="112">
        <f t="shared" ref="H583:H584" si="769">ROUND(C583*G583,0)</f>
        <v>0</v>
      </c>
      <c r="I583" s="112">
        <f t="shared" ref="I583:I584" si="770">G583-H583-J583-K583</f>
        <v>0</v>
      </c>
      <c r="J583" s="112">
        <f t="shared" ref="J583:J584" si="771">ROUND(E583*G583,0)</f>
        <v>11272</v>
      </c>
      <c r="K583" s="112">
        <f t="shared" ref="K583:K584" si="772">ROUND(F583*G583,0)</f>
        <v>2818</v>
      </c>
      <c r="L583" s="92" t="str">
        <f t="shared" si="746"/>
        <v>Huyện Đức Thọ</v>
      </c>
      <c r="M583" s="94">
        <f t="shared" si="747"/>
        <v>0</v>
      </c>
      <c r="N583" s="92" t="s">
        <v>206</v>
      </c>
      <c r="O583" s="92" t="s">
        <v>217</v>
      </c>
    </row>
    <row r="584" spans="1:17" ht="25.5" hidden="1" customHeight="1">
      <c r="A584" s="109" t="s">
        <v>8</v>
      </c>
      <c r="B584" s="110" t="s">
        <v>232</v>
      </c>
      <c r="C584" s="111"/>
      <c r="D584" s="111"/>
      <c r="E584" s="111">
        <v>0.3</v>
      </c>
      <c r="F584" s="111">
        <v>0.7</v>
      </c>
      <c r="G584" s="112">
        <v>3500</v>
      </c>
      <c r="H584" s="112">
        <f t="shared" si="769"/>
        <v>0</v>
      </c>
      <c r="I584" s="112">
        <f t="shared" si="770"/>
        <v>0</v>
      </c>
      <c r="J584" s="112">
        <f t="shared" si="771"/>
        <v>1050</v>
      </c>
      <c r="K584" s="112">
        <f t="shared" si="772"/>
        <v>2450</v>
      </c>
      <c r="L584" s="92" t="str">
        <f t="shared" si="746"/>
        <v>Huyện Đức Thọ</v>
      </c>
      <c r="M584" s="94">
        <f t="shared" si="747"/>
        <v>0</v>
      </c>
      <c r="N584" s="92" t="s">
        <v>206</v>
      </c>
      <c r="O584" s="92" t="s">
        <v>217</v>
      </c>
    </row>
    <row r="585" spans="1:17" ht="25.5" hidden="1" customHeight="1">
      <c r="A585" s="109" t="s">
        <v>234</v>
      </c>
      <c r="B585" s="110" t="s">
        <v>22</v>
      </c>
      <c r="C585" s="111"/>
      <c r="D585" s="111"/>
      <c r="E585" s="111"/>
      <c r="F585" s="111"/>
      <c r="G585" s="112">
        <v>110</v>
      </c>
      <c r="H585" s="112">
        <f t="shared" ref="H585:K585" si="773">+H586+H587</f>
        <v>0</v>
      </c>
      <c r="I585" s="112">
        <f t="shared" si="773"/>
        <v>0</v>
      </c>
      <c r="J585" s="112">
        <f t="shared" si="773"/>
        <v>55</v>
      </c>
      <c r="K585" s="112">
        <f t="shared" si="773"/>
        <v>55</v>
      </c>
      <c r="L585" s="92" t="str">
        <f t="shared" si="746"/>
        <v>Huyện Đức Thọ</v>
      </c>
      <c r="M585" s="94">
        <f t="shared" si="747"/>
        <v>0</v>
      </c>
      <c r="N585" s="92" t="s">
        <v>206</v>
      </c>
      <c r="O585" s="92" t="s">
        <v>218</v>
      </c>
    </row>
    <row r="586" spans="1:17" ht="25.5" hidden="1" customHeight="1">
      <c r="A586" s="118" t="s">
        <v>8</v>
      </c>
      <c r="B586" s="56" t="s">
        <v>219</v>
      </c>
      <c r="C586" s="111"/>
      <c r="D586" s="111"/>
      <c r="E586" s="111">
        <v>1</v>
      </c>
      <c r="F586" s="111"/>
      <c r="G586" s="112"/>
      <c r="H586" s="112">
        <f t="shared" ref="H586:H587" si="774">ROUND(C586*G586,0)</f>
        <v>0</v>
      </c>
      <c r="I586" s="112">
        <f t="shared" ref="I586:I587" si="775">G586-H586-J586-K586</f>
        <v>0</v>
      </c>
      <c r="J586" s="112">
        <f t="shared" ref="J586:J587" si="776">ROUND(E586*G586,0)</f>
        <v>0</v>
      </c>
      <c r="K586" s="112">
        <f t="shared" ref="K586:K587" si="777">ROUND(F586*G586,0)</f>
        <v>0</v>
      </c>
      <c r="L586" s="92" t="str">
        <f t="shared" si="746"/>
        <v>Huyện Đức Thọ</v>
      </c>
      <c r="M586" s="94">
        <f t="shared" si="747"/>
        <v>0</v>
      </c>
      <c r="N586" s="92" t="s">
        <v>206</v>
      </c>
      <c r="O586" s="92" t="s">
        <v>218</v>
      </c>
    </row>
    <row r="587" spans="1:17" ht="25.5" hidden="1" customHeight="1">
      <c r="A587" s="118" t="s">
        <v>8</v>
      </c>
      <c r="B587" s="56" t="s">
        <v>220</v>
      </c>
      <c r="C587" s="111"/>
      <c r="D587" s="111"/>
      <c r="E587" s="111">
        <v>0.5</v>
      </c>
      <c r="F587" s="111">
        <v>0.5</v>
      </c>
      <c r="G587" s="119">
        <f>G585-G586</f>
        <v>110</v>
      </c>
      <c r="H587" s="112">
        <f t="shared" si="774"/>
        <v>0</v>
      </c>
      <c r="I587" s="112">
        <f t="shared" si="775"/>
        <v>0</v>
      </c>
      <c r="J587" s="112">
        <f t="shared" si="776"/>
        <v>55</v>
      </c>
      <c r="K587" s="112">
        <f t="shared" si="777"/>
        <v>55</v>
      </c>
      <c r="L587" s="92" t="str">
        <f t="shared" si="746"/>
        <v>Huyện Đức Thọ</v>
      </c>
      <c r="M587" s="94">
        <f t="shared" si="747"/>
        <v>0</v>
      </c>
      <c r="N587" s="92" t="s">
        <v>206</v>
      </c>
      <c r="O587" s="92" t="s">
        <v>218</v>
      </c>
    </row>
    <row r="588" spans="1:17" ht="25.5" hidden="1" customHeight="1">
      <c r="A588" s="109" t="s">
        <v>235</v>
      </c>
      <c r="B588" s="110" t="s">
        <v>23</v>
      </c>
      <c r="C588" s="111"/>
      <c r="D588" s="111"/>
      <c r="E588" s="111"/>
      <c r="F588" s="111"/>
      <c r="G588" s="112">
        <v>900</v>
      </c>
      <c r="H588" s="112">
        <f t="shared" ref="H588:I588" si="778">+H589+H590</f>
        <v>0</v>
      </c>
      <c r="I588" s="112">
        <f t="shared" si="778"/>
        <v>0</v>
      </c>
      <c r="J588" s="112">
        <f>+J589+J590</f>
        <v>720</v>
      </c>
      <c r="K588" s="112">
        <f t="shared" ref="K588" si="779">+K589+K590</f>
        <v>180</v>
      </c>
      <c r="L588" s="92" t="str">
        <f t="shared" si="746"/>
        <v>Huyện Đức Thọ</v>
      </c>
      <c r="M588" s="94">
        <f t="shared" si="747"/>
        <v>0</v>
      </c>
      <c r="N588" s="92" t="s">
        <v>206</v>
      </c>
      <c r="O588" s="92" t="s">
        <v>221</v>
      </c>
    </row>
    <row r="589" spans="1:17" ht="25.5" hidden="1" customHeight="1">
      <c r="A589" s="109" t="s">
        <v>8</v>
      </c>
      <c r="B589" s="110" t="s">
        <v>222</v>
      </c>
      <c r="C589" s="111"/>
      <c r="D589" s="111"/>
      <c r="E589" s="111">
        <v>0.8</v>
      </c>
      <c r="F589" s="111">
        <v>0.2</v>
      </c>
      <c r="G589" s="119">
        <f>G588-G590</f>
        <v>900</v>
      </c>
      <c r="H589" s="112">
        <f t="shared" ref="H589:H592" si="780">ROUND(C589*G589,0)</f>
        <v>0</v>
      </c>
      <c r="I589" s="112">
        <f t="shared" ref="I589:I592" si="781">G589-H589-J589-K589</f>
        <v>0</v>
      </c>
      <c r="J589" s="112">
        <f t="shared" ref="J589:J592" si="782">ROUND(E589*G589,0)</f>
        <v>720</v>
      </c>
      <c r="K589" s="112">
        <f t="shared" ref="K589:K592" si="783">ROUND(F589*G589,0)</f>
        <v>180</v>
      </c>
      <c r="L589" s="92" t="str">
        <f t="shared" si="746"/>
        <v>Huyện Đức Thọ</v>
      </c>
      <c r="M589" s="94">
        <f t="shared" si="747"/>
        <v>0</v>
      </c>
      <c r="N589" s="92" t="s">
        <v>206</v>
      </c>
      <c r="O589" s="92" t="s">
        <v>221</v>
      </c>
    </row>
    <row r="590" spans="1:17" ht="25.5" hidden="1" customHeight="1">
      <c r="A590" s="109" t="s">
        <v>8</v>
      </c>
      <c r="B590" s="110" t="s">
        <v>223</v>
      </c>
      <c r="C590" s="111"/>
      <c r="D590" s="111"/>
      <c r="E590" s="111">
        <v>0.5</v>
      </c>
      <c r="F590" s="111">
        <v>0.5</v>
      </c>
      <c r="G590" s="119"/>
      <c r="H590" s="112">
        <f t="shared" si="780"/>
        <v>0</v>
      </c>
      <c r="I590" s="112">
        <f t="shared" si="781"/>
        <v>0</v>
      </c>
      <c r="J590" s="112">
        <f t="shared" si="782"/>
        <v>0</v>
      </c>
      <c r="K590" s="112">
        <f t="shared" si="783"/>
        <v>0</v>
      </c>
      <c r="L590" s="92" t="str">
        <f t="shared" si="746"/>
        <v>Huyện Đức Thọ</v>
      </c>
      <c r="M590" s="94">
        <f t="shared" si="747"/>
        <v>0</v>
      </c>
      <c r="N590" s="92" t="s">
        <v>206</v>
      </c>
      <c r="O590" s="92" t="s">
        <v>221</v>
      </c>
    </row>
    <row r="591" spans="1:17" ht="25.5" hidden="1" customHeight="1">
      <c r="A591" s="109" t="s">
        <v>236</v>
      </c>
      <c r="B591" s="110" t="s">
        <v>25</v>
      </c>
      <c r="C591" s="111"/>
      <c r="D591" s="111"/>
      <c r="E591" s="111">
        <v>1</v>
      </c>
      <c r="F591" s="111"/>
      <c r="G591" s="112"/>
      <c r="H591" s="112">
        <f t="shared" si="780"/>
        <v>0</v>
      </c>
      <c r="I591" s="112">
        <f t="shared" si="781"/>
        <v>0</v>
      </c>
      <c r="J591" s="112">
        <f t="shared" si="782"/>
        <v>0</v>
      </c>
      <c r="K591" s="112">
        <f t="shared" si="783"/>
        <v>0</v>
      </c>
      <c r="L591" s="92" t="str">
        <f t="shared" si="746"/>
        <v>Huyện Đức Thọ</v>
      </c>
      <c r="M591" s="94">
        <f t="shared" si="747"/>
        <v>0</v>
      </c>
      <c r="N591" s="92" t="s">
        <v>206</v>
      </c>
      <c r="O591" s="92" t="s">
        <v>224</v>
      </c>
    </row>
    <row r="592" spans="1:17" ht="25.5" hidden="1" customHeight="1">
      <c r="A592" s="109">
        <v>4</v>
      </c>
      <c r="B592" s="110" t="s">
        <v>207</v>
      </c>
      <c r="C592" s="111"/>
      <c r="D592" s="111">
        <v>0.5</v>
      </c>
      <c r="E592" s="111">
        <v>0.5</v>
      </c>
      <c r="F592" s="111"/>
      <c r="G592" s="117">
        <f>'Bieu 01 (2020)'!G13</f>
        <v>4500</v>
      </c>
      <c r="H592" s="112">
        <f t="shared" si="780"/>
        <v>0</v>
      </c>
      <c r="I592" s="112">
        <f t="shared" si="781"/>
        <v>2250</v>
      </c>
      <c r="J592" s="112">
        <f t="shared" si="782"/>
        <v>2250</v>
      </c>
      <c r="K592" s="112">
        <f t="shared" si="783"/>
        <v>0</v>
      </c>
      <c r="L592" s="92" t="str">
        <f t="shared" si="746"/>
        <v>Huyện Đức Thọ</v>
      </c>
      <c r="M592" s="94">
        <f t="shared" si="747"/>
        <v>0</v>
      </c>
      <c r="N592" s="92" t="s">
        <v>208</v>
      </c>
      <c r="O592" s="92" t="s">
        <v>201</v>
      </c>
    </row>
    <row r="593" spans="1:17" ht="25.5" hidden="1" customHeight="1">
      <c r="A593" s="109">
        <v>5</v>
      </c>
      <c r="B593" s="110" t="s">
        <v>29</v>
      </c>
      <c r="C593" s="111"/>
      <c r="D593" s="111"/>
      <c r="E593" s="111"/>
      <c r="F593" s="111"/>
      <c r="G593" s="117">
        <f>'Bieu 01 (2020)'!H13</f>
        <v>21500</v>
      </c>
      <c r="H593" s="112">
        <f t="shared" ref="H593:I593" si="784">H594+H595</f>
        <v>0</v>
      </c>
      <c r="I593" s="112">
        <f t="shared" si="784"/>
        <v>0</v>
      </c>
      <c r="J593" s="112">
        <f>J594+J595</f>
        <v>19900</v>
      </c>
      <c r="K593" s="112">
        <f t="shared" ref="K593" si="785">K594+K595</f>
        <v>1600</v>
      </c>
      <c r="L593" s="92" t="str">
        <f t="shared" si="746"/>
        <v>Huyện Đức Thọ</v>
      </c>
      <c r="M593" s="94">
        <f t="shared" si="747"/>
        <v>0</v>
      </c>
      <c r="N593" s="92" t="s">
        <v>29</v>
      </c>
      <c r="O593" s="92" t="s">
        <v>201</v>
      </c>
    </row>
    <row r="594" spans="1:17" ht="25.5" hidden="1" customHeight="1">
      <c r="A594" s="109" t="s">
        <v>8</v>
      </c>
      <c r="B594" s="110" t="s">
        <v>237</v>
      </c>
      <c r="C594" s="111"/>
      <c r="D594" s="111"/>
      <c r="E594" s="111"/>
      <c r="F594" s="111">
        <v>1</v>
      </c>
      <c r="G594" s="112">
        <v>1600</v>
      </c>
      <c r="H594" s="112">
        <f t="shared" ref="H594:H595" si="786">ROUND(C594*G594,0)</f>
        <v>0</v>
      </c>
      <c r="I594" s="112">
        <f t="shared" ref="I594:I595" si="787">G594-H594-J594-K594</f>
        <v>0</v>
      </c>
      <c r="J594" s="112">
        <f t="shared" ref="J594:J595" si="788">ROUND(E594*G594,0)</f>
        <v>0</v>
      </c>
      <c r="K594" s="112">
        <f t="shared" ref="K594:K595" si="789">ROUND(F594*G594,0)</f>
        <v>1600</v>
      </c>
      <c r="L594" s="92" t="str">
        <f t="shared" si="746"/>
        <v>Huyện Đức Thọ</v>
      </c>
      <c r="M594" s="94">
        <f t="shared" si="747"/>
        <v>0</v>
      </c>
      <c r="N594" s="92" t="s">
        <v>29</v>
      </c>
      <c r="O594" s="92" t="s">
        <v>238</v>
      </c>
    </row>
    <row r="595" spans="1:17" ht="25.5" hidden="1" customHeight="1">
      <c r="A595" s="109" t="s">
        <v>8</v>
      </c>
      <c r="B595" s="110" t="s">
        <v>239</v>
      </c>
      <c r="C595" s="111"/>
      <c r="D595" s="111"/>
      <c r="E595" s="111">
        <v>1</v>
      </c>
      <c r="F595" s="111"/>
      <c r="G595" s="119">
        <f>G593-G594</f>
        <v>19900</v>
      </c>
      <c r="H595" s="112">
        <f t="shared" si="786"/>
        <v>0</v>
      </c>
      <c r="I595" s="112">
        <f t="shared" si="787"/>
        <v>0</v>
      </c>
      <c r="J595" s="112">
        <f t="shared" si="788"/>
        <v>19900</v>
      </c>
      <c r="K595" s="112">
        <f t="shared" si="789"/>
        <v>0</v>
      </c>
      <c r="L595" s="92" t="str">
        <f t="shared" si="746"/>
        <v>Huyện Đức Thọ</v>
      </c>
      <c r="M595" s="94">
        <f t="shared" si="747"/>
        <v>0</v>
      </c>
      <c r="N595" s="92" t="s">
        <v>29</v>
      </c>
      <c r="O595" s="92" t="s">
        <v>240</v>
      </c>
    </row>
    <row r="596" spans="1:17" s="88" customFormat="1" ht="25.5" hidden="1" customHeight="1">
      <c r="A596" s="113">
        <v>6</v>
      </c>
      <c r="B596" s="114" t="s">
        <v>31</v>
      </c>
      <c r="C596" s="115"/>
      <c r="D596" s="115"/>
      <c r="E596" s="115"/>
      <c r="F596" s="115"/>
      <c r="G596" s="139">
        <f>'Bieu 01 (2020)'!I13</f>
        <v>2600</v>
      </c>
      <c r="H596" s="116">
        <f t="shared" ref="H596" si="790">H597+H602</f>
        <v>0</v>
      </c>
      <c r="I596" s="116">
        <f>I597+I602</f>
        <v>0</v>
      </c>
      <c r="J596" s="116">
        <f t="shared" ref="J596:K596" si="791">J597+J602</f>
        <v>948</v>
      </c>
      <c r="K596" s="116">
        <f t="shared" si="791"/>
        <v>1652</v>
      </c>
      <c r="L596" s="108" t="str">
        <f t="shared" si="746"/>
        <v>Huyện Đức Thọ</v>
      </c>
      <c r="M596" s="94">
        <f t="shared" si="747"/>
        <v>0</v>
      </c>
      <c r="N596" s="108" t="s">
        <v>165</v>
      </c>
      <c r="O596" s="108" t="s">
        <v>201</v>
      </c>
      <c r="P596" s="108"/>
      <c r="Q596" s="108"/>
    </row>
    <row r="597" spans="1:17" ht="25.5" hidden="1" customHeight="1">
      <c r="A597" s="109" t="s">
        <v>241</v>
      </c>
      <c r="B597" s="110" t="s">
        <v>242</v>
      </c>
      <c r="C597" s="111"/>
      <c r="D597" s="111"/>
      <c r="E597" s="111"/>
      <c r="F597" s="111"/>
      <c r="G597" s="112">
        <v>800</v>
      </c>
      <c r="H597" s="112">
        <f t="shared" ref="H597:I597" si="792">H598+H601</f>
        <v>0</v>
      </c>
      <c r="I597" s="112">
        <f t="shared" si="792"/>
        <v>0</v>
      </c>
      <c r="J597" s="112">
        <f>J598+J601</f>
        <v>0</v>
      </c>
      <c r="K597" s="112">
        <f t="shared" ref="K597" si="793">K598+K601</f>
        <v>800</v>
      </c>
      <c r="L597" s="92" t="str">
        <f t="shared" si="746"/>
        <v>Huyện Đức Thọ</v>
      </c>
      <c r="M597" s="94">
        <f t="shared" si="747"/>
        <v>0</v>
      </c>
      <c r="N597" s="92" t="s">
        <v>165</v>
      </c>
      <c r="O597" s="92" t="s">
        <v>243</v>
      </c>
      <c r="P597" s="92" t="s">
        <v>201</v>
      </c>
    </row>
    <row r="598" spans="1:17" ht="25.5" hidden="1" customHeight="1">
      <c r="A598" s="109" t="s">
        <v>71</v>
      </c>
      <c r="B598" s="110" t="s">
        <v>244</v>
      </c>
      <c r="C598" s="111"/>
      <c r="D598" s="111"/>
      <c r="E598" s="111"/>
      <c r="F598" s="111"/>
      <c r="G598" s="112">
        <v>800</v>
      </c>
      <c r="H598" s="112">
        <f t="shared" ref="H598:I598" si="794">+H599+H600</f>
        <v>0</v>
      </c>
      <c r="I598" s="112">
        <f t="shared" si="794"/>
        <v>0</v>
      </c>
      <c r="J598" s="112">
        <f>+J599+J600</f>
        <v>0</v>
      </c>
      <c r="K598" s="112">
        <f t="shared" ref="K598" si="795">+K599+K600</f>
        <v>800</v>
      </c>
      <c r="L598" s="92" t="str">
        <f t="shared" si="746"/>
        <v>Huyện Đức Thọ</v>
      </c>
      <c r="M598" s="94">
        <f t="shared" si="747"/>
        <v>0</v>
      </c>
      <c r="N598" s="92" t="s">
        <v>165</v>
      </c>
      <c r="O598" s="92" t="s">
        <v>243</v>
      </c>
    </row>
    <row r="599" spans="1:17" ht="25.5" hidden="1" customHeight="1">
      <c r="A599" s="109" t="s">
        <v>8</v>
      </c>
      <c r="B599" s="110" t="s">
        <v>245</v>
      </c>
      <c r="C599" s="111"/>
      <c r="D599" s="111"/>
      <c r="E599" s="111"/>
      <c r="F599" s="111">
        <v>1</v>
      </c>
      <c r="G599" s="119">
        <f>G598-G600</f>
        <v>800</v>
      </c>
      <c r="H599" s="112">
        <f t="shared" ref="H599:H601" si="796">ROUND(C599*G599,0)</f>
        <v>0</v>
      </c>
      <c r="I599" s="112">
        <f t="shared" ref="I599:I601" si="797">G599-H599-J599-K599</f>
        <v>0</v>
      </c>
      <c r="J599" s="112">
        <f t="shared" ref="J599:J601" si="798">ROUND(E599*G599,0)</f>
        <v>0</v>
      </c>
      <c r="K599" s="112">
        <f t="shared" ref="K599:K601" si="799">ROUND(F599*G599,0)</f>
        <v>800</v>
      </c>
      <c r="L599" s="92" t="str">
        <f t="shared" si="746"/>
        <v>Huyện Đức Thọ</v>
      </c>
      <c r="M599" s="94">
        <f t="shared" si="747"/>
        <v>0</v>
      </c>
      <c r="N599" s="92" t="s">
        <v>165</v>
      </c>
      <c r="O599" s="92" t="s">
        <v>243</v>
      </c>
    </row>
    <row r="600" spans="1:17" ht="25.5" hidden="1" customHeight="1">
      <c r="A600" s="109" t="s">
        <v>8</v>
      </c>
      <c r="B600" s="110" t="s">
        <v>246</v>
      </c>
      <c r="C600" s="111"/>
      <c r="D600" s="111"/>
      <c r="E600" s="111">
        <v>0.6</v>
      </c>
      <c r="F600" s="111">
        <v>0.4</v>
      </c>
      <c r="G600" s="119"/>
      <c r="H600" s="112">
        <f t="shared" si="796"/>
        <v>0</v>
      </c>
      <c r="I600" s="112">
        <f t="shared" si="797"/>
        <v>0</v>
      </c>
      <c r="J600" s="112">
        <f t="shared" si="798"/>
        <v>0</v>
      </c>
      <c r="K600" s="112">
        <f t="shared" si="799"/>
        <v>0</v>
      </c>
      <c r="L600" s="92" t="str">
        <f t="shared" si="746"/>
        <v>Huyện Đức Thọ</v>
      </c>
      <c r="M600" s="94">
        <f t="shared" si="747"/>
        <v>0</v>
      </c>
      <c r="N600" s="92" t="s">
        <v>165</v>
      </c>
      <c r="O600" s="92" t="s">
        <v>243</v>
      </c>
    </row>
    <row r="601" spans="1:17" ht="25.5" hidden="1" customHeight="1">
      <c r="A601" s="109" t="s">
        <v>72</v>
      </c>
      <c r="B601" s="110" t="s">
        <v>247</v>
      </c>
      <c r="C601" s="111"/>
      <c r="D601" s="111"/>
      <c r="E601" s="111">
        <v>1</v>
      </c>
      <c r="F601" s="111"/>
      <c r="G601" s="119">
        <f>G597-G598</f>
        <v>0</v>
      </c>
      <c r="H601" s="112">
        <f t="shared" si="796"/>
        <v>0</v>
      </c>
      <c r="I601" s="112">
        <f t="shared" si="797"/>
        <v>0</v>
      </c>
      <c r="J601" s="112">
        <f t="shared" si="798"/>
        <v>0</v>
      </c>
      <c r="K601" s="112">
        <f t="shared" si="799"/>
        <v>0</v>
      </c>
      <c r="L601" s="92" t="str">
        <f t="shared" si="746"/>
        <v>Huyện Đức Thọ</v>
      </c>
      <c r="M601" s="94">
        <f t="shared" si="747"/>
        <v>0</v>
      </c>
      <c r="N601" s="92" t="s">
        <v>165</v>
      </c>
      <c r="O601" s="92" t="s">
        <v>243</v>
      </c>
    </row>
    <row r="602" spans="1:17" ht="25.5" hidden="1" customHeight="1">
      <c r="A602" s="109" t="s">
        <v>248</v>
      </c>
      <c r="B602" s="110" t="s">
        <v>249</v>
      </c>
      <c r="C602" s="111"/>
      <c r="D602" s="111"/>
      <c r="E602" s="111"/>
      <c r="F602" s="111"/>
      <c r="G602" s="119">
        <f>G596-G597</f>
        <v>1800</v>
      </c>
      <c r="H602" s="112">
        <f t="shared" ref="H602:I602" si="800">+H603+H604</f>
        <v>0</v>
      </c>
      <c r="I602" s="112">
        <f t="shared" si="800"/>
        <v>0</v>
      </c>
      <c r="J602" s="112">
        <f>+J603+J604</f>
        <v>948</v>
      </c>
      <c r="K602" s="112">
        <f t="shared" ref="K602" si="801">+K603+K604</f>
        <v>852</v>
      </c>
      <c r="L602" s="92" t="str">
        <f t="shared" si="746"/>
        <v>Huyện Đức Thọ</v>
      </c>
      <c r="M602" s="94">
        <f t="shared" si="747"/>
        <v>0</v>
      </c>
      <c r="N602" s="92" t="s">
        <v>165</v>
      </c>
      <c r="O602" s="92" t="s">
        <v>250</v>
      </c>
      <c r="P602" s="92" t="s">
        <v>201</v>
      </c>
    </row>
    <row r="603" spans="1:17" ht="25.5" hidden="1" customHeight="1">
      <c r="A603" s="109" t="s">
        <v>8</v>
      </c>
      <c r="B603" s="110" t="s">
        <v>251</v>
      </c>
      <c r="C603" s="111"/>
      <c r="D603" s="111"/>
      <c r="E603" s="111">
        <v>1</v>
      </c>
      <c r="F603" s="111"/>
      <c r="G603" s="112">
        <v>948</v>
      </c>
      <c r="H603" s="112">
        <f t="shared" ref="H603:H605" si="802">ROUND(C603*G603,0)</f>
        <v>0</v>
      </c>
      <c r="I603" s="112">
        <f t="shared" ref="I603:I605" si="803">G603-H603-J603-K603</f>
        <v>0</v>
      </c>
      <c r="J603" s="112">
        <f t="shared" ref="J603:J605" si="804">ROUND(E603*G603,0)</f>
        <v>948</v>
      </c>
      <c r="K603" s="112">
        <f t="shared" ref="K603:K605" si="805">ROUND(F603*G603,0)</f>
        <v>0</v>
      </c>
      <c r="L603" s="92" t="str">
        <f t="shared" si="746"/>
        <v>Huyện Đức Thọ</v>
      </c>
      <c r="M603" s="94">
        <f t="shared" si="747"/>
        <v>0</v>
      </c>
      <c r="N603" s="92" t="s">
        <v>165</v>
      </c>
      <c r="O603" s="92" t="s">
        <v>250</v>
      </c>
    </row>
    <row r="604" spans="1:17" ht="25.5" hidden="1" customHeight="1">
      <c r="A604" s="109" t="s">
        <v>8</v>
      </c>
      <c r="B604" s="110" t="s">
        <v>252</v>
      </c>
      <c r="C604" s="111"/>
      <c r="D604" s="111"/>
      <c r="E604" s="111"/>
      <c r="F604" s="111">
        <v>1</v>
      </c>
      <c r="G604" s="119">
        <f>G602-G603</f>
        <v>852</v>
      </c>
      <c r="H604" s="112">
        <f t="shared" si="802"/>
        <v>0</v>
      </c>
      <c r="I604" s="112">
        <f t="shared" si="803"/>
        <v>0</v>
      </c>
      <c r="J604" s="112">
        <f t="shared" si="804"/>
        <v>0</v>
      </c>
      <c r="K604" s="112">
        <f t="shared" si="805"/>
        <v>852</v>
      </c>
      <c r="L604" s="92" t="str">
        <f t="shared" si="746"/>
        <v>Huyện Đức Thọ</v>
      </c>
      <c r="M604" s="94">
        <f t="shared" si="747"/>
        <v>0</v>
      </c>
      <c r="N604" s="92" t="s">
        <v>165</v>
      </c>
      <c r="O604" s="92" t="s">
        <v>250</v>
      </c>
    </row>
    <row r="605" spans="1:17" ht="25.5" hidden="1" customHeight="1">
      <c r="A605" s="109">
        <v>7</v>
      </c>
      <c r="B605" s="110" t="s">
        <v>209</v>
      </c>
      <c r="C605" s="111"/>
      <c r="D605" s="111"/>
      <c r="E605" s="111"/>
      <c r="F605" s="111">
        <v>1</v>
      </c>
      <c r="G605" s="117">
        <f>'Bieu 01 (2020)'!J13</f>
        <v>210</v>
      </c>
      <c r="H605" s="112">
        <f t="shared" si="802"/>
        <v>0</v>
      </c>
      <c r="I605" s="112">
        <f t="shared" si="803"/>
        <v>0</v>
      </c>
      <c r="J605" s="112">
        <f t="shared" si="804"/>
        <v>0</v>
      </c>
      <c r="K605" s="112">
        <f t="shared" si="805"/>
        <v>210</v>
      </c>
      <c r="L605" s="92" t="str">
        <f t="shared" si="746"/>
        <v>Huyện Đức Thọ</v>
      </c>
      <c r="M605" s="94">
        <f t="shared" si="747"/>
        <v>0</v>
      </c>
      <c r="N605" s="92" t="s">
        <v>210</v>
      </c>
      <c r="O605" s="92" t="s">
        <v>201</v>
      </c>
    </row>
    <row r="606" spans="1:17" s="88" customFormat="1" ht="25.5" hidden="1" customHeight="1">
      <c r="A606" s="113">
        <v>8</v>
      </c>
      <c r="B606" s="114" t="s">
        <v>211</v>
      </c>
      <c r="C606" s="115"/>
      <c r="D606" s="115"/>
      <c r="E606" s="115"/>
      <c r="F606" s="115"/>
      <c r="G606" s="139">
        <f>'Bieu 01 (2020)'!K13</f>
        <v>2290</v>
      </c>
      <c r="H606" s="116">
        <f t="shared" ref="H606:K606" si="806">H607</f>
        <v>0</v>
      </c>
      <c r="I606" s="116">
        <f t="shared" si="806"/>
        <v>272</v>
      </c>
      <c r="J606" s="116">
        <f t="shared" si="806"/>
        <v>1494</v>
      </c>
      <c r="K606" s="116">
        <f t="shared" si="806"/>
        <v>524</v>
      </c>
      <c r="L606" s="108" t="str">
        <f t="shared" si="746"/>
        <v>Huyện Đức Thọ</v>
      </c>
      <c r="M606" s="94">
        <f t="shared" si="747"/>
        <v>0</v>
      </c>
      <c r="N606" s="108" t="s">
        <v>32</v>
      </c>
      <c r="O606" s="108" t="s">
        <v>201</v>
      </c>
      <c r="P606" s="92" t="s">
        <v>253</v>
      </c>
      <c r="Q606" s="108"/>
    </row>
    <row r="607" spans="1:17" ht="25.5" hidden="1" customHeight="1">
      <c r="A607" s="109" t="s">
        <v>71</v>
      </c>
      <c r="B607" s="110" t="s">
        <v>345</v>
      </c>
      <c r="C607" s="111"/>
      <c r="D607" s="111"/>
      <c r="E607" s="111"/>
      <c r="F607" s="111"/>
      <c r="G607" s="112">
        <f>G606</f>
        <v>2290</v>
      </c>
      <c r="H607" s="112">
        <f t="shared" ref="H607:I607" si="807">+H608+H609</f>
        <v>0</v>
      </c>
      <c r="I607" s="112">
        <f t="shared" si="807"/>
        <v>272</v>
      </c>
      <c r="J607" s="112">
        <f>+J608+J609</f>
        <v>1494</v>
      </c>
      <c r="K607" s="112">
        <f t="shared" ref="K607" si="808">+K608+K609</f>
        <v>524</v>
      </c>
      <c r="L607" s="108" t="str">
        <f t="shared" si="746"/>
        <v>Huyện Đức Thọ</v>
      </c>
      <c r="M607" s="94">
        <f t="shared" si="747"/>
        <v>0</v>
      </c>
      <c r="N607" s="92" t="s">
        <v>32</v>
      </c>
      <c r="P607" s="92" t="s">
        <v>253</v>
      </c>
    </row>
    <row r="608" spans="1:17" ht="25.5" hidden="1" customHeight="1">
      <c r="A608" s="109" t="s">
        <v>8</v>
      </c>
      <c r="B608" s="110" t="s">
        <v>255</v>
      </c>
      <c r="C608" s="111"/>
      <c r="D608" s="111"/>
      <c r="E608" s="120">
        <v>0.7</v>
      </c>
      <c r="F608" s="120">
        <v>0.3</v>
      </c>
      <c r="G608" s="119">
        <f>G607-G609</f>
        <v>1746</v>
      </c>
      <c r="H608" s="112">
        <f t="shared" ref="H608:H609" si="809">ROUND(C608*G608,0)</f>
        <v>0</v>
      </c>
      <c r="I608" s="112">
        <f t="shared" ref="I608:I609" si="810">G608-H608-J608-K608</f>
        <v>0</v>
      </c>
      <c r="J608" s="112">
        <f t="shared" ref="J608:J609" si="811">ROUND(E608*G608,0)</f>
        <v>1222</v>
      </c>
      <c r="K608" s="112">
        <f t="shared" ref="K608:K609" si="812">ROUND(F608*G608,0)</f>
        <v>524</v>
      </c>
      <c r="L608" s="92" t="str">
        <f t="shared" si="746"/>
        <v>Huyện Đức Thọ</v>
      </c>
      <c r="M608" s="94">
        <f t="shared" si="747"/>
        <v>0</v>
      </c>
      <c r="N608" s="92" t="s">
        <v>32</v>
      </c>
      <c r="P608" s="92" t="s">
        <v>253</v>
      </c>
      <c r="Q608" s="92" t="s">
        <v>256</v>
      </c>
    </row>
    <row r="609" spans="1:17" ht="25.5" hidden="1" customHeight="1">
      <c r="A609" s="109" t="s">
        <v>8</v>
      </c>
      <c r="B609" s="110" t="s">
        <v>257</v>
      </c>
      <c r="C609" s="111"/>
      <c r="D609" s="111">
        <v>0.5</v>
      </c>
      <c r="E609" s="111">
        <v>0.5</v>
      </c>
      <c r="F609" s="111"/>
      <c r="G609" s="112">
        <v>544</v>
      </c>
      <c r="H609" s="112">
        <f t="shared" si="809"/>
        <v>0</v>
      </c>
      <c r="I609" s="112">
        <f t="shared" si="810"/>
        <v>272</v>
      </c>
      <c r="J609" s="112">
        <f t="shared" si="811"/>
        <v>272</v>
      </c>
      <c r="K609" s="112">
        <f t="shared" si="812"/>
        <v>0</v>
      </c>
      <c r="L609" s="92" t="str">
        <f t="shared" si="746"/>
        <v>Huyện Đức Thọ</v>
      </c>
      <c r="M609" s="94">
        <f t="shared" si="747"/>
        <v>0</v>
      </c>
      <c r="N609" s="92" t="s">
        <v>32</v>
      </c>
      <c r="P609" s="92" t="s">
        <v>253</v>
      </c>
      <c r="Q609" s="92" t="s">
        <v>258</v>
      </c>
    </row>
    <row r="610" spans="1:17" ht="25.5" hidden="1" customHeight="1">
      <c r="A610" s="109">
        <v>9</v>
      </c>
      <c r="B610" s="110" t="s">
        <v>212</v>
      </c>
      <c r="C610" s="111"/>
      <c r="D610" s="111"/>
      <c r="E610" s="111"/>
      <c r="F610" s="111"/>
      <c r="G610" s="117">
        <f>'Bieu 01 (2020)'!L13</f>
        <v>0</v>
      </c>
      <c r="H610" s="112">
        <f t="shared" ref="H610:K610" si="813">H611+H612</f>
        <v>0</v>
      </c>
      <c r="I610" s="112">
        <f t="shared" si="813"/>
        <v>0</v>
      </c>
      <c r="J610" s="112">
        <f t="shared" si="813"/>
        <v>0</v>
      </c>
      <c r="K610" s="112">
        <f t="shared" si="813"/>
        <v>0</v>
      </c>
      <c r="L610" s="92" t="str">
        <f t="shared" si="746"/>
        <v>Huyện Đức Thọ</v>
      </c>
      <c r="M610" s="94">
        <f t="shared" si="747"/>
        <v>0</v>
      </c>
      <c r="N610" s="92" t="s">
        <v>213</v>
      </c>
      <c r="O610" s="92" t="s">
        <v>201</v>
      </c>
    </row>
    <row r="611" spans="1:17" ht="25.5" hidden="1" customHeight="1">
      <c r="A611" s="109" t="s">
        <v>8</v>
      </c>
      <c r="B611" s="110" t="s">
        <v>259</v>
      </c>
      <c r="C611" s="121">
        <v>0.7</v>
      </c>
      <c r="D611" s="121">
        <v>0.2</v>
      </c>
      <c r="E611" s="121">
        <v>0.1</v>
      </c>
      <c r="F611" s="111"/>
      <c r="G611" s="112"/>
      <c r="H611" s="112">
        <f t="shared" ref="H611:H612" si="814">ROUND(C611*G611,0)</f>
        <v>0</v>
      </c>
      <c r="I611" s="112">
        <f t="shared" ref="I611:I612" si="815">G611-H611-J611-K611</f>
        <v>0</v>
      </c>
      <c r="J611" s="112">
        <f t="shared" ref="J611:J612" si="816">ROUND(E611*G611,0)</f>
        <v>0</v>
      </c>
      <c r="K611" s="112">
        <f t="shared" ref="K611:K612" si="817">ROUND(F611*G611,0)</f>
        <v>0</v>
      </c>
      <c r="L611" s="92" t="str">
        <f t="shared" si="746"/>
        <v>Huyện Đức Thọ</v>
      </c>
      <c r="M611" s="94">
        <f t="shared" si="747"/>
        <v>0</v>
      </c>
      <c r="N611" s="92" t="s">
        <v>213</v>
      </c>
    </row>
    <row r="612" spans="1:17" ht="25.5" hidden="1" customHeight="1">
      <c r="A612" s="109" t="s">
        <v>8</v>
      </c>
      <c r="B612" s="110" t="s">
        <v>260</v>
      </c>
      <c r="C612" s="111"/>
      <c r="D612" s="121">
        <v>0.5</v>
      </c>
      <c r="E612" s="121">
        <v>0.5</v>
      </c>
      <c r="F612" s="111"/>
      <c r="G612" s="119">
        <f>G610-G611</f>
        <v>0</v>
      </c>
      <c r="H612" s="112">
        <f t="shared" si="814"/>
        <v>0</v>
      </c>
      <c r="I612" s="112">
        <f t="shared" si="815"/>
        <v>0</v>
      </c>
      <c r="J612" s="112">
        <f t="shared" si="816"/>
        <v>0</v>
      </c>
      <c r="K612" s="112">
        <f t="shared" si="817"/>
        <v>0</v>
      </c>
      <c r="L612" s="92" t="str">
        <f t="shared" si="746"/>
        <v>Huyện Đức Thọ</v>
      </c>
      <c r="M612" s="94">
        <f t="shared" si="747"/>
        <v>0</v>
      </c>
      <c r="N612" s="92" t="s">
        <v>213</v>
      </c>
    </row>
    <row r="613" spans="1:17" s="88" customFormat="1" ht="25.5" hidden="1" customHeight="1">
      <c r="A613" s="113">
        <v>10</v>
      </c>
      <c r="B613" s="114" t="s">
        <v>214</v>
      </c>
      <c r="C613" s="115"/>
      <c r="D613" s="115"/>
      <c r="E613" s="115"/>
      <c r="F613" s="115"/>
      <c r="G613" s="139">
        <f>'Bieu 01 (2020)'!M13</f>
        <v>110000</v>
      </c>
      <c r="H613" s="116">
        <f>+H614+H619+H629+H633+H634+H635</f>
        <v>0</v>
      </c>
      <c r="I613" s="116">
        <f>+I614+I619+I629+I633+I634+I635</f>
        <v>0</v>
      </c>
      <c r="J613" s="116">
        <f>+J614+J619+J629+J633+J634+J635</f>
        <v>60000</v>
      </c>
      <c r="K613" s="116">
        <f>+K614+K619+K629+K633+K634+K635</f>
        <v>50000</v>
      </c>
      <c r="L613" s="108" t="str">
        <f t="shared" si="746"/>
        <v>Huyện Đức Thọ</v>
      </c>
      <c r="M613" s="94">
        <f t="shared" si="747"/>
        <v>0</v>
      </c>
      <c r="N613" s="108" t="s">
        <v>215</v>
      </c>
      <c r="O613" s="108" t="s">
        <v>201</v>
      </c>
      <c r="P613" s="108"/>
      <c r="Q613" s="108"/>
    </row>
    <row r="614" spans="1:17" s="88" customFormat="1" ht="25.5" hidden="1" customHeight="1">
      <c r="A614" s="113" t="s">
        <v>261</v>
      </c>
      <c r="B614" s="114" t="s">
        <v>262</v>
      </c>
      <c r="C614" s="115"/>
      <c r="D614" s="115"/>
      <c r="E614" s="115"/>
      <c r="F614" s="115"/>
      <c r="G614" s="116">
        <v>10000</v>
      </c>
      <c r="H614" s="116">
        <f>H615+H618</f>
        <v>0</v>
      </c>
      <c r="I614" s="116">
        <f>I615+I618</f>
        <v>0</v>
      </c>
      <c r="J614" s="116">
        <f>J615+J618</f>
        <v>10000</v>
      </c>
      <c r="K614" s="116">
        <f>K615+K618</f>
        <v>0</v>
      </c>
      <c r="L614" s="108" t="str">
        <f t="shared" si="746"/>
        <v>Huyện Đức Thọ</v>
      </c>
      <c r="M614" s="94">
        <f t="shared" si="747"/>
        <v>0</v>
      </c>
      <c r="N614" s="92" t="s">
        <v>215</v>
      </c>
      <c r="O614" s="108" t="s">
        <v>263</v>
      </c>
      <c r="P614" s="108" t="s">
        <v>201</v>
      </c>
      <c r="Q614" s="108"/>
    </row>
    <row r="615" spans="1:17" ht="25.5" hidden="1" customHeight="1">
      <c r="A615" s="109" t="s">
        <v>71</v>
      </c>
      <c r="B615" s="110" t="s">
        <v>344</v>
      </c>
      <c r="C615" s="111"/>
      <c r="D615" s="111"/>
      <c r="E615" s="111"/>
      <c r="F615" s="111"/>
      <c r="G615" s="112"/>
      <c r="H615" s="112">
        <f t="shared" ref="H615:I615" si="818">+H616+H617</f>
        <v>0</v>
      </c>
      <c r="I615" s="112">
        <f t="shared" si="818"/>
        <v>0</v>
      </c>
      <c r="J615" s="112">
        <f>+J616+J617</f>
        <v>0</v>
      </c>
      <c r="K615" s="112">
        <f t="shared" ref="K615" si="819">+K616+K617</f>
        <v>0</v>
      </c>
      <c r="L615" s="108" t="str">
        <f t="shared" si="746"/>
        <v>Huyện Đức Thọ</v>
      </c>
      <c r="M615" s="94">
        <f t="shared" ref="M615:M644" si="820">SUM(H615:K615)-G615</f>
        <v>0</v>
      </c>
      <c r="N615" s="92" t="s">
        <v>215</v>
      </c>
      <c r="O615" s="92" t="s">
        <v>263</v>
      </c>
      <c r="P615" s="92" t="s">
        <v>265</v>
      </c>
    </row>
    <row r="616" spans="1:17" ht="25.5" hidden="1" customHeight="1">
      <c r="A616" s="109" t="s">
        <v>8</v>
      </c>
      <c r="B616" s="110" t="s">
        <v>266</v>
      </c>
      <c r="C616" s="111"/>
      <c r="D616" s="111">
        <v>1</v>
      </c>
      <c r="E616" s="111"/>
      <c r="F616" s="111"/>
      <c r="G616" s="119">
        <f>ROUND(G615*55%,0)</f>
        <v>0</v>
      </c>
      <c r="H616" s="112">
        <f t="shared" ref="H616" si="821">ROUND(C616*G616,0)</f>
        <v>0</v>
      </c>
      <c r="I616" s="112">
        <f t="shared" ref="I616" si="822">G616-H616-J616-K616</f>
        <v>0</v>
      </c>
      <c r="J616" s="112">
        <f>ROUND(E616*G616,0)</f>
        <v>0</v>
      </c>
      <c r="K616" s="112">
        <f t="shared" ref="K616:K618" si="823">ROUND(F616*G616,0)</f>
        <v>0</v>
      </c>
      <c r="L616" s="92" t="str">
        <f t="shared" si="746"/>
        <v>Huyện Đức Thọ</v>
      </c>
      <c r="M616" s="94">
        <f t="shared" si="820"/>
        <v>0</v>
      </c>
      <c r="N616" s="92" t="s">
        <v>215</v>
      </c>
      <c r="O616" s="92" t="s">
        <v>263</v>
      </c>
      <c r="P616" s="92" t="s">
        <v>265</v>
      </c>
      <c r="Q616" s="92" t="s">
        <v>267</v>
      </c>
    </row>
    <row r="617" spans="1:17" ht="25.5" hidden="1" customHeight="1">
      <c r="A617" s="109" t="s">
        <v>8</v>
      </c>
      <c r="B617" s="124" t="s">
        <v>350</v>
      </c>
      <c r="C617" s="111"/>
      <c r="D617" s="120">
        <v>0.6</v>
      </c>
      <c r="E617" s="120">
        <v>0.4</v>
      </c>
      <c r="F617" s="111"/>
      <c r="G617" s="119">
        <f>G615-G616</f>
        <v>0</v>
      </c>
      <c r="H617" s="112">
        <f>ROUND(C617*G617,0)</f>
        <v>0</v>
      </c>
      <c r="I617" s="112">
        <f>G617-H617-J617-K617</f>
        <v>0</v>
      </c>
      <c r="J617" s="112">
        <f>ROUND(E617*G617,0)</f>
        <v>0</v>
      </c>
      <c r="K617" s="112">
        <f t="shared" si="823"/>
        <v>0</v>
      </c>
      <c r="L617" s="92" t="str">
        <f t="shared" si="746"/>
        <v>Huyện Đức Thọ</v>
      </c>
      <c r="M617" s="94">
        <f>SUM(H617:K617)-G617</f>
        <v>0</v>
      </c>
      <c r="N617" s="92" t="s">
        <v>215</v>
      </c>
      <c r="O617" s="92" t="s">
        <v>263</v>
      </c>
      <c r="P617" s="92" t="s">
        <v>265</v>
      </c>
      <c r="Q617" s="92" t="s">
        <v>269</v>
      </c>
    </row>
    <row r="618" spans="1:17" ht="25.5" hidden="1" customHeight="1">
      <c r="A618" s="109" t="s">
        <v>72</v>
      </c>
      <c r="B618" s="110" t="s">
        <v>270</v>
      </c>
      <c r="C618" s="111"/>
      <c r="D618" s="111"/>
      <c r="E618" s="120">
        <v>1</v>
      </c>
      <c r="F618" s="111"/>
      <c r="G618" s="119">
        <f>G614-G615</f>
        <v>10000</v>
      </c>
      <c r="H618" s="112">
        <f t="shared" ref="H618" si="824">ROUND(C618*G618,0)</f>
        <v>0</v>
      </c>
      <c r="I618" s="112">
        <f t="shared" ref="I618" si="825">G618-H618-J618-K618</f>
        <v>0</v>
      </c>
      <c r="J618" s="112">
        <f t="shared" ref="J618" si="826">ROUND(E618*G618,0)</f>
        <v>10000</v>
      </c>
      <c r="K618" s="112">
        <f t="shared" si="823"/>
        <v>0</v>
      </c>
      <c r="L618" s="92" t="str">
        <f>L617</f>
        <v>Huyện Đức Thọ</v>
      </c>
      <c r="M618" s="94">
        <f t="shared" si="820"/>
        <v>0</v>
      </c>
      <c r="N618" s="92" t="s">
        <v>215</v>
      </c>
      <c r="O618" s="92" t="s">
        <v>263</v>
      </c>
      <c r="P618" s="92" t="s">
        <v>271</v>
      </c>
    </row>
    <row r="619" spans="1:17" s="88" customFormat="1" ht="25.5" hidden="1" customHeight="1">
      <c r="A619" s="113" t="s">
        <v>273</v>
      </c>
      <c r="B619" s="114" t="s">
        <v>274</v>
      </c>
      <c r="C619" s="115"/>
      <c r="D619" s="115"/>
      <c r="E619" s="115"/>
      <c r="F619" s="115"/>
      <c r="G619" s="116"/>
      <c r="H619" s="116">
        <f>+H620+H623</f>
        <v>0</v>
      </c>
      <c r="I619" s="116">
        <f t="shared" ref="I619:K619" si="827">+I620+I623</f>
        <v>0</v>
      </c>
      <c r="J619" s="116">
        <f t="shared" si="827"/>
        <v>0</v>
      </c>
      <c r="K619" s="116">
        <f t="shared" si="827"/>
        <v>0</v>
      </c>
      <c r="L619" s="92" t="str">
        <f>L618</f>
        <v>Huyện Đức Thọ</v>
      </c>
      <c r="M619" s="94">
        <f t="shared" si="820"/>
        <v>0</v>
      </c>
      <c r="N619" s="92" t="s">
        <v>215</v>
      </c>
      <c r="O619" s="108" t="s">
        <v>275</v>
      </c>
      <c r="P619" s="108" t="s">
        <v>201</v>
      </c>
      <c r="Q619" s="108"/>
    </row>
    <row r="620" spans="1:17" ht="25.5" hidden="1" customHeight="1">
      <c r="A620" s="109" t="s">
        <v>71</v>
      </c>
      <c r="B620" s="110" t="s">
        <v>276</v>
      </c>
      <c r="C620" s="111"/>
      <c r="D620" s="111"/>
      <c r="E620" s="111"/>
      <c r="F620" s="111"/>
      <c r="G620" s="119">
        <f>G619-G623</f>
        <v>0</v>
      </c>
      <c r="H620" s="112">
        <f>H621+H622</f>
        <v>0</v>
      </c>
      <c r="I620" s="112">
        <f t="shared" ref="I620:K620" si="828">I621+I622</f>
        <v>0</v>
      </c>
      <c r="J620" s="112">
        <f t="shared" si="828"/>
        <v>0</v>
      </c>
      <c r="K620" s="112">
        <f t="shared" si="828"/>
        <v>0</v>
      </c>
      <c r="L620" s="92" t="str">
        <f t="shared" si="746"/>
        <v>Huyện Đức Thọ</v>
      </c>
      <c r="M620" s="94">
        <f t="shared" si="820"/>
        <v>0</v>
      </c>
      <c r="N620" s="92" t="s">
        <v>215</v>
      </c>
      <c r="O620" s="92" t="s">
        <v>275</v>
      </c>
      <c r="P620" s="92" t="s">
        <v>277</v>
      </c>
    </row>
    <row r="621" spans="1:17" ht="25.5" hidden="1" customHeight="1">
      <c r="A621" s="123" t="s">
        <v>8</v>
      </c>
      <c r="B621" s="124" t="s">
        <v>266</v>
      </c>
      <c r="C621" s="111"/>
      <c r="D621" s="121">
        <v>1</v>
      </c>
      <c r="E621" s="111"/>
      <c r="F621" s="111"/>
      <c r="G621" s="112">
        <f>ROUND(G620*55%,0)</f>
        <v>0</v>
      </c>
      <c r="H621" s="112">
        <f>ROUND(C621*G621,0)</f>
        <v>0</v>
      </c>
      <c r="I621" s="112">
        <f>G621-H621-J621-K621</f>
        <v>0</v>
      </c>
      <c r="J621" s="112">
        <f>ROUND(E621*G621,0)</f>
        <v>0</v>
      </c>
      <c r="K621" s="112">
        <f>ROUND(F621*G621,0)</f>
        <v>0</v>
      </c>
      <c r="L621" s="92" t="str">
        <f t="shared" si="746"/>
        <v>Huyện Đức Thọ</v>
      </c>
      <c r="M621" s="94">
        <f t="shared" ref="M621:M622" si="829">SUM(H621:K621)-G621</f>
        <v>0</v>
      </c>
      <c r="N621" s="92" t="s">
        <v>215</v>
      </c>
      <c r="O621" s="92" t="s">
        <v>275</v>
      </c>
      <c r="P621" s="92" t="s">
        <v>277</v>
      </c>
    </row>
    <row r="622" spans="1:17" ht="25.5" hidden="1" customHeight="1">
      <c r="A622" s="123" t="s">
        <v>8</v>
      </c>
      <c r="B622" s="124" t="s">
        <v>268</v>
      </c>
      <c r="C622" s="111"/>
      <c r="D622" s="121"/>
      <c r="E622" s="121">
        <v>1</v>
      </c>
      <c r="F622" s="111"/>
      <c r="G622" s="112">
        <f>G620-G621</f>
        <v>0</v>
      </c>
      <c r="H622" s="112">
        <f t="shared" ref="H622" si="830">ROUND(C622*G622,0)</f>
        <v>0</v>
      </c>
      <c r="I622" s="112">
        <f t="shared" ref="I622" si="831">G622-H622-J622-K622</f>
        <v>0</v>
      </c>
      <c r="J622" s="112">
        <f>ROUND(E622*G622,0)</f>
        <v>0</v>
      </c>
      <c r="K622" s="112">
        <f t="shared" ref="K622" si="832">ROUND(F622*G622,0)</f>
        <v>0</v>
      </c>
      <c r="L622" s="92" t="str">
        <f t="shared" si="746"/>
        <v>Huyện Đức Thọ</v>
      </c>
      <c r="M622" s="94">
        <f t="shared" si="829"/>
        <v>0</v>
      </c>
      <c r="N622" s="92" t="s">
        <v>215</v>
      </c>
      <c r="O622" s="92" t="s">
        <v>275</v>
      </c>
      <c r="P622" s="92" t="s">
        <v>277</v>
      </c>
    </row>
    <row r="623" spans="1:17" ht="25.5" hidden="1" customHeight="1">
      <c r="A623" s="109" t="s">
        <v>72</v>
      </c>
      <c r="B623" s="110" t="s">
        <v>326</v>
      </c>
      <c r="C623" s="111"/>
      <c r="D623" s="111"/>
      <c r="E623" s="111"/>
      <c r="F623" s="111"/>
      <c r="G623" s="112"/>
      <c r="H623" s="116">
        <f>H624+H627+H628</f>
        <v>0</v>
      </c>
      <c r="I623" s="116">
        <f t="shared" ref="I623:K623" si="833">I624+I627+I628</f>
        <v>0</v>
      </c>
      <c r="J623" s="116">
        <f t="shared" si="833"/>
        <v>0</v>
      </c>
      <c r="K623" s="116">
        <f t="shared" si="833"/>
        <v>0</v>
      </c>
      <c r="L623" s="92" t="str">
        <f>L620</f>
        <v>Huyện Đức Thọ</v>
      </c>
      <c r="M623" s="94">
        <f t="shared" si="820"/>
        <v>0</v>
      </c>
      <c r="N623" s="92" t="s">
        <v>215</v>
      </c>
      <c r="O623" s="92" t="s">
        <v>275</v>
      </c>
      <c r="P623" s="92" t="s">
        <v>279</v>
      </c>
    </row>
    <row r="624" spans="1:17" ht="25.5" hidden="1" customHeight="1">
      <c r="A624" s="125" t="s">
        <v>8</v>
      </c>
      <c r="B624" s="126" t="s">
        <v>280</v>
      </c>
      <c r="C624" s="115"/>
      <c r="D624" s="115"/>
      <c r="E624" s="115"/>
      <c r="F624" s="115"/>
      <c r="G624" s="138">
        <f>G623-G627-G628</f>
        <v>0</v>
      </c>
      <c r="H624" s="116">
        <f>H625+H626</f>
        <v>0</v>
      </c>
      <c r="I624" s="116">
        <f t="shared" ref="I624:K624" si="834">I625+I626</f>
        <v>0</v>
      </c>
      <c r="J624" s="116">
        <f>J625+J626</f>
        <v>0</v>
      </c>
      <c r="K624" s="116">
        <f t="shared" si="834"/>
        <v>0</v>
      </c>
      <c r="L624" s="92" t="str">
        <f>L621</f>
        <v>Huyện Đức Thọ</v>
      </c>
      <c r="M624" s="94">
        <f t="shared" ref="M624:M628" si="835">SUM(H624:K624)-G624</f>
        <v>0</v>
      </c>
      <c r="N624" s="92" t="s">
        <v>215</v>
      </c>
      <c r="O624" s="92" t="s">
        <v>275</v>
      </c>
      <c r="P624" s="92" t="s">
        <v>279</v>
      </c>
    </row>
    <row r="625" spans="1:17" ht="25.5" hidden="1" customHeight="1">
      <c r="A625" s="127" t="s">
        <v>281</v>
      </c>
      <c r="B625" s="128" t="s">
        <v>266</v>
      </c>
      <c r="C625" s="129"/>
      <c r="D625" s="130">
        <v>1</v>
      </c>
      <c r="E625" s="129"/>
      <c r="F625" s="129"/>
      <c r="G625" s="131">
        <f>ROUND(G624*55%,0)</f>
        <v>0</v>
      </c>
      <c r="H625" s="131">
        <f>ROUND(C625*G625,0)</f>
        <v>0</v>
      </c>
      <c r="I625" s="131">
        <f>G625-H625-J625-K625</f>
        <v>0</v>
      </c>
      <c r="J625" s="131">
        <f>ROUND(E625*G625,0)</f>
        <v>0</v>
      </c>
      <c r="K625" s="131">
        <f>ROUND(F625*G625,0)</f>
        <v>0</v>
      </c>
      <c r="L625" s="92" t="str">
        <f>L618</f>
        <v>Huyện Đức Thọ</v>
      </c>
      <c r="M625" s="94">
        <f t="shared" si="835"/>
        <v>0</v>
      </c>
      <c r="N625" s="92" t="s">
        <v>215</v>
      </c>
      <c r="O625" s="92" t="s">
        <v>275</v>
      </c>
      <c r="P625" s="92" t="s">
        <v>279</v>
      </c>
    </row>
    <row r="626" spans="1:17" ht="25.5" hidden="1" customHeight="1">
      <c r="A626" s="127" t="s">
        <v>281</v>
      </c>
      <c r="B626" s="128" t="s">
        <v>268</v>
      </c>
      <c r="C626" s="129"/>
      <c r="D626" s="130"/>
      <c r="E626" s="130">
        <v>1</v>
      </c>
      <c r="F626" s="129"/>
      <c r="G626" s="131">
        <f>G624-G625</f>
        <v>0</v>
      </c>
      <c r="H626" s="131">
        <f t="shared" ref="H626:H628" si="836">ROUND(C626*G626,0)</f>
        <v>0</v>
      </c>
      <c r="I626" s="131">
        <f t="shared" ref="I626:I628" si="837">G626-H626-J626-K626</f>
        <v>0</v>
      </c>
      <c r="J626" s="131">
        <f>ROUND(E626*G626,0)</f>
        <v>0</v>
      </c>
      <c r="K626" s="131">
        <f t="shared" ref="K626:K628" si="838">ROUND(F626*G626,0)</f>
        <v>0</v>
      </c>
      <c r="L626" s="92" t="str">
        <f>L619</f>
        <v>Huyện Đức Thọ</v>
      </c>
      <c r="M626" s="94">
        <f t="shared" si="835"/>
        <v>0</v>
      </c>
      <c r="N626" s="92" t="s">
        <v>215</v>
      </c>
      <c r="O626" s="92" t="s">
        <v>275</v>
      </c>
      <c r="P626" s="92" t="s">
        <v>279</v>
      </c>
    </row>
    <row r="627" spans="1:17" ht="25.5" hidden="1" customHeight="1">
      <c r="A627" s="125" t="s">
        <v>8</v>
      </c>
      <c r="B627" s="126" t="s">
        <v>282</v>
      </c>
      <c r="C627" s="115"/>
      <c r="D627" s="115"/>
      <c r="E627" s="115">
        <v>1</v>
      </c>
      <c r="F627" s="115"/>
      <c r="G627" s="116"/>
      <c r="H627" s="116">
        <f t="shared" si="836"/>
        <v>0</v>
      </c>
      <c r="I627" s="116">
        <f t="shared" si="837"/>
        <v>0</v>
      </c>
      <c r="J627" s="116">
        <f>ROUND(E627*G627,0)</f>
        <v>0</v>
      </c>
      <c r="K627" s="116">
        <f t="shared" si="838"/>
        <v>0</v>
      </c>
      <c r="L627" s="92" t="str">
        <f>L620</f>
        <v>Huyện Đức Thọ</v>
      </c>
      <c r="M627" s="94">
        <f t="shared" si="835"/>
        <v>0</v>
      </c>
      <c r="N627" s="92" t="s">
        <v>215</v>
      </c>
      <c r="O627" s="92" t="s">
        <v>275</v>
      </c>
      <c r="P627" s="92" t="s">
        <v>279</v>
      </c>
    </row>
    <row r="628" spans="1:17" ht="25.5" hidden="1" customHeight="1">
      <c r="A628" s="125" t="s">
        <v>8</v>
      </c>
      <c r="B628" s="126" t="s">
        <v>283</v>
      </c>
      <c r="C628" s="115"/>
      <c r="D628" s="115"/>
      <c r="E628" s="115">
        <v>1</v>
      </c>
      <c r="F628" s="115"/>
      <c r="G628" s="116"/>
      <c r="H628" s="116">
        <f t="shared" si="836"/>
        <v>0</v>
      </c>
      <c r="I628" s="116">
        <f t="shared" si="837"/>
        <v>0</v>
      </c>
      <c r="J628" s="116">
        <f t="shared" ref="J628" si="839">ROUND(E628*G628,0)</f>
        <v>0</v>
      </c>
      <c r="K628" s="116">
        <f t="shared" si="838"/>
        <v>0</v>
      </c>
      <c r="L628" s="92" t="str">
        <f>L621</f>
        <v>Huyện Đức Thọ</v>
      </c>
      <c r="M628" s="94">
        <f t="shared" si="835"/>
        <v>0</v>
      </c>
      <c r="N628" s="92" t="s">
        <v>215</v>
      </c>
      <c r="O628" s="92" t="s">
        <v>275</v>
      </c>
      <c r="P628" s="92" t="s">
        <v>279</v>
      </c>
    </row>
    <row r="629" spans="1:17" s="88" customFormat="1" ht="25.5" hidden="1" customHeight="1">
      <c r="A629" s="113" t="s">
        <v>284</v>
      </c>
      <c r="B629" s="114" t="s">
        <v>285</v>
      </c>
      <c r="C629" s="115"/>
      <c r="D629" s="115"/>
      <c r="E629" s="115"/>
      <c r="F629" s="115"/>
      <c r="G629" s="116">
        <v>0</v>
      </c>
      <c r="H629" s="116">
        <f t="shared" ref="H629:K629" si="840">+H630+H631+H632</f>
        <v>0</v>
      </c>
      <c r="I629" s="116">
        <f t="shared" si="840"/>
        <v>0</v>
      </c>
      <c r="J629" s="116">
        <f t="shared" si="840"/>
        <v>0</v>
      </c>
      <c r="K629" s="116">
        <f t="shared" si="840"/>
        <v>0</v>
      </c>
      <c r="L629" s="108" t="str">
        <f>L623</f>
        <v>Huyện Đức Thọ</v>
      </c>
      <c r="M629" s="94">
        <f t="shared" si="820"/>
        <v>0</v>
      </c>
      <c r="N629" s="92" t="s">
        <v>215</v>
      </c>
      <c r="O629" s="108" t="s">
        <v>286</v>
      </c>
      <c r="P629" s="108" t="s">
        <v>201</v>
      </c>
      <c r="Q629" s="108"/>
    </row>
    <row r="630" spans="1:17" ht="25.5" hidden="1" customHeight="1">
      <c r="A630" s="109" t="s">
        <v>8</v>
      </c>
      <c r="B630" s="110" t="s">
        <v>287</v>
      </c>
      <c r="C630" s="111"/>
      <c r="D630" s="111">
        <v>1</v>
      </c>
      <c r="E630" s="111"/>
      <c r="F630" s="111"/>
      <c r="G630" s="112"/>
      <c r="H630" s="112">
        <f t="shared" ref="H630:H634" si="841">ROUND(C630*G630,0)</f>
        <v>0</v>
      </c>
      <c r="I630" s="112">
        <f t="shared" ref="I630:I634" si="842">G630-H630-J630-K630</f>
        <v>0</v>
      </c>
      <c r="J630" s="112">
        <f t="shared" ref="J630:J634" si="843">ROUND(E630*G630,0)</f>
        <v>0</v>
      </c>
      <c r="K630" s="112">
        <f t="shared" ref="K630:K634" si="844">ROUND(F630*G630,0)</f>
        <v>0</v>
      </c>
      <c r="L630" s="92" t="str">
        <f t="shared" ref="L630:L641" si="845">L629</f>
        <v>Huyện Đức Thọ</v>
      </c>
      <c r="M630" s="94">
        <f t="shared" si="820"/>
        <v>0</v>
      </c>
      <c r="N630" s="92" t="s">
        <v>215</v>
      </c>
      <c r="O630" s="92" t="s">
        <v>286</v>
      </c>
      <c r="P630" s="92" t="s">
        <v>288</v>
      </c>
    </row>
    <row r="631" spans="1:17" ht="25.5" hidden="1" customHeight="1">
      <c r="A631" s="109" t="s">
        <v>8</v>
      </c>
      <c r="B631" s="110" t="s">
        <v>289</v>
      </c>
      <c r="C631" s="111"/>
      <c r="D631" s="111"/>
      <c r="E631" s="111">
        <v>1</v>
      </c>
      <c r="F631" s="111"/>
      <c r="G631" s="112"/>
      <c r="H631" s="112">
        <f t="shared" si="841"/>
        <v>0</v>
      </c>
      <c r="I631" s="112">
        <f t="shared" si="842"/>
        <v>0</v>
      </c>
      <c r="J631" s="112">
        <f t="shared" si="843"/>
        <v>0</v>
      </c>
      <c r="K631" s="112">
        <f t="shared" si="844"/>
        <v>0</v>
      </c>
      <c r="L631" s="92" t="str">
        <f t="shared" si="845"/>
        <v>Huyện Đức Thọ</v>
      </c>
      <c r="M631" s="94">
        <f t="shared" si="820"/>
        <v>0</v>
      </c>
      <c r="N631" s="92" t="s">
        <v>215</v>
      </c>
      <c r="O631" s="92" t="s">
        <v>286</v>
      </c>
      <c r="P631" s="92" t="s">
        <v>290</v>
      </c>
    </row>
    <row r="632" spans="1:17" ht="25.5" hidden="1" customHeight="1">
      <c r="A632" s="109" t="s">
        <v>8</v>
      </c>
      <c r="B632" s="110" t="s">
        <v>291</v>
      </c>
      <c r="C632" s="111"/>
      <c r="D632" s="111"/>
      <c r="E632" s="111">
        <v>0.2</v>
      </c>
      <c r="F632" s="111">
        <v>0.8</v>
      </c>
      <c r="G632" s="112"/>
      <c r="H632" s="112">
        <f t="shared" si="841"/>
        <v>0</v>
      </c>
      <c r="I632" s="112">
        <f t="shared" si="842"/>
        <v>0</v>
      </c>
      <c r="J632" s="112">
        <f t="shared" si="843"/>
        <v>0</v>
      </c>
      <c r="K632" s="112">
        <f t="shared" si="844"/>
        <v>0</v>
      </c>
      <c r="L632" s="92" t="str">
        <f t="shared" si="845"/>
        <v>Huyện Đức Thọ</v>
      </c>
      <c r="M632" s="94">
        <f t="shared" si="820"/>
        <v>0</v>
      </c>
      <c r="N632" s="92" t="s">
        <v>215</v>
      </c>
      <c r="O632" s="92" t="s">
        <v>286</v>
      </c>
      <c r="P632" s="92" t="s">
        <v>292</v>
      </c>
    </row>
    <row r="633" spans="1:17" s="88" customFormat="1" ht="25.5" hidden="1" customHeight="1">
      <c r="A633" s="113" t="s">
        <v>293</v>
      </c>
      <c r="B633" s="126" t="s">
        <v>348</v>
      </c>
      <c r="C633" s="120"/>
      <c r="D633" s="120"/>
      <c r="E633" s="120">
        <v>1</v>
      </c>
      <c r="F633" s="111"/>
      <c r="G633" s="112"/>
      <c r="H633" s="112">
        <f t="shared" si="841"/>
        <v>0</v>
      </c>
      <c r="I633" s="112">
        <f t="shared" si="842"/>
        <v>0</v>
      </c>
      <c r="J633" s="112">
        <f t="shared" si="843"/>
        <v>0</v>
      </c>
      <c r="K633" s="112">
        <f t="shared" si="844"/>
        <v>0</v>
      </c>
      <c r="L633" s="108" t="str">
        <f t="shared" si="845"/>
        <v>Huyện Đức Thọ</v>
      </c>
      <c r="M633" s="94">
        <f t="shared" si="820"/>
        <v>0</v>
      </c>
      <c r="N633" s="92" t="s">
        <v>215</v>
      </c>
      <c r="O633" s="108" t="s">
        <v>295</v>
      </c>
      <c r="P633" s="108" t="s">
        <v>201</v>
      </c>
      <c r="Q633" s="108"/>
    </row>
    <row r="634" spans="1:17" s="88" customFormat="1" ht="25.5" hidden="1" customHeight="1">
      <c r="A634" s="113" t="s">
        <v>296</v>
      </c>
      <c r="B634" s="114" t="s">
        <v>297</v>
      </c>
      <c r="C634" s="115"/>
      <c r="D634" s="115">
        <v>1</v>
      </c>
      <c r="E634" s="115"/>
      <c r="F634" s="115"/>
      <c r="G634" s="116"/>
      <c r="H634" s="116">
        <f t="shared" si="841"/>
        <v>0</v>
      </c>
      <c r="I634" s="116">
        <f t="shared" si="842"/>
        <v>0</v>
      </c>
      <c r="J634" s="116">
        <f t="shared" si="843"/>
        <v>0</v>
      </c>
      <c r="K634" s="116">
        <f t="shared" si="844"/>
        <v>0</v>
      </c>
      <c r="L634" s="108" t="str">
        <f t="shared" si="845"/>
        <v>Huyện Đức Thọ</v>
      </c>
      <c r="M634" s="88">
        <f t="shared" si="820"/>
        <v>0</v>
      </c>
      <c r="N634" s="108" t="s">
        <v>215</v>
      </c>
      <c r="O634" s="108" t="s">
        <v>298</v>
      </c>
      <c r="P634" s="108" t="s">
        <v>201</v>
      </c>
      <c r="Q634" s="108"/>
    </row>
    <row r="635" spans="1:17" s="88" customFormat="1" ht="25.5" hidden="1" customHeight="1">
      <c r="A635" s="113" t="s">
        <v>299</v>
      </c>
      <c r="B635" s="114" t="s">
        <v>124</v>
      </c>
      <c r="C635" s="115"/>
      <c r="D635" s="115"/>
      <c r="E635" s="115"/>
      <c r="F635" s="115"/>
      <c r="G635" s="138">
        <f>G613-G614-G619-G629-G633-G634</f>
        <v>100000</v>
      </c>
      <c r="H635" s="116">
        <f>H636</f>
        <v>0</v>
      </c>
      <c r="I635" s="116">
        <f t="shared" ref="I635:K635" si="846">I636</f>
        <v>0</v>
      </c>
      <c r="J635" s="116">
        <f t="shared" si="846"/>
        <v>50000</v>
      </c>
      <c r="K635" s="116">
        <f t="shared" si="846"/>
        <v>50000</v>
      </c>
      <c r="L635" s="108" t="str">
        <f t="shared" si="845"/>
        <v>Huyện Đức Thọ</v>
      </c>
      <c r="M635" s="94">
        <f t="shared" si="820"/>
        <v>0</v>
      </c>
      <c r="N635" s="92" t="s">
        <v>215</v>
      </c>
      <c r="O635" s="108" t="s">
        <v>124</v>
      </c>
      <c r="P635" s="108" t="s">
        <v>201</v>
      </c>
      <c r="Q635" s="108"/>
    </row>
    <row r="636" spans="1:17" ht="25.5" hidden="1" customHeight="1">
      <c r="A636" s="109" t="s">
        <v>71</v>
      </c>
      <c r="B636" s="110" t="s">
        <v>300</v>
      </c>
      <c r="C636" s="111"/>
      <c r="D636" s="111"/>
      <c r="E636" s="111"/>
      <c r="F636" s="111"/>
      <c r="G636" s="119">
        <f>G635</f>
        <v>100000</v>
      </c>
      <c r="H636" s="112">
        <f t="shared" ref="H636:K636" si="847">+H637+H638</f>
        <v>0</v>
      </c>
      <c r="I636" s="112">
        <f t="shared" si="847"/>
        <v>0</v>
      </c>
      <c r="J636" s="112">
        <f t="shared" si="847"/>
        <v>50000</v>
      </c>
      <c r="K636" s="112">
        <f t="shared" si="847"/>
        <v>50000</v>
      </c>
      <c r="L636" s="108" t="str">
        <f t="shared" si="845"/>
        <v>Huyện Đức Thọ</v>
      </c>
      <c r="M636" s="94">
        <f t="shared" si="820"/>
        <v>0</v>
      </c>
      <c r="N636" s="92" t="s">
        <v>215</v>
      </c>
      <c r="O636" s="92" t="s">
        <v>124</v>
      </c>
      <c r="P636" s="108" t="s">
        <v>330</v>
      </c>
    </row>
    <row r="637" spans="1:17" ht="25.5" hidden="1" customHeight="1">
      <c r="A637" s="109" t="s">
        <v>8</v>
      </c>
      <c r="B637" s="110" t="s">
        <v>302</v>
      </c>
      <c r="C637" s="111"/>
      <c r="D637" s="111"/>
      <c r="E637" s="120">
        <v>0.5</v>
      </c>
      <c r="F637" s="120">
        <v>0.5</v>
      </c>
      <c r="G637" s="119">
        <f>G636-G638</f>
        <v>60000</v>
      </c>
      <c r="H637" s="112">
        <f t="shared" ref="H637:H639" si="848">ROUND(C637*G637,0)</f>
        <v>0</v>
      </c>
      <c r="I637" s="112">
        <f t="shared" ref="I637:I639" si="849">G637-H637-J637-K637</f>
        <v>0</v>
      </c>
      <c r="J637" s="112">
        <f t="shared" ref="J637:J639" si="850">ROUND(E637*G637,0)</f>
        <v>30000</v>
      </c>
      <c r="K637" s="112">
        <f t="shared" ref="K637:K639" si="851">ROUND(F637*G637,0)</f>
        <v>30000</v>
      </c>
      <c r="L637" s="92" t="str">
        <f t="shared" si="845"/>
        <v>Huyện Đức Thọ</v>
      </c>
      <c r="M637" s="94">
        <f t="shared" si="820"/>
        <v>0</v>
      </c>
      <c r="N637" s="92" t="s">
        <v>215</v>
      </c>
      <c r="O637" s="92" t="s">
        <v>124</v>
      </c>
      <c r="P637" s="108" t="s">
        <v>330</v>
      </c>
    </row>
    <row r="638" spans="1:17" ht="25.5" hidden="1" customHeight="1">
      <c r="A638" s="109" t="s">
        <v>8</v>
      </c>
      <c r="B638" s="110" t="s">
        <v>303</v>
      </c>
      <c r="C638" s="111"/>
      <c r="D638" s="111"/>
      <c r="E638" s="111">
        <v>0.5</v>
      </c>
      <c r="F638" s="111">
        <v>0.5</v>
      </c>
      <c r="G638" s="112">
        <v>40000</v>
      </c>
      <c r="H638" s="112">
        <f t="shared" si="848"/>
        <v>0</v>
      </c>
      <c r="I638" s="112">
        <f t="shared" si="849"/>
        <v>0</v>
      </c>
      <c r="J638" s="112">
        <f t="shared" si="850"/>
        <v>20000</v>
      </c>
      <c r="K638" s="112">
        <f t="shared" si="851"/>
        <v>20000</v>
      </c>
      <c r="L638" s="92" t="str">
        <f t="shared" si="845"/>
        <v>Huyện Đức Thọ</v>
      </c>
      <c r="M638" s="94">
        <f t="shared" si="820"/>
        <v>0</v>
      </c>
      <c r="N638" s="92" t="s">
        <v>215</v>
      </c>
      <c r="O638" s="92" t="s">
        <v>124</v>
      </c>
      <c r="P638" s="108" t="s">
        <v>330</v>
      </c>
    </row>
    <row r="639" spans="1:17" ht="25.5" hidden="1" customHeight="1">
      <c r="A639" s="109">
        <v>11</v>
      </c>
      <c r="B639" s="110" t="s">
        <v>34</v>
      </c>
      <c r="C639" s="111"/>
      <c r="D639" s="111"/>
      <c r="E639" s="111"/>
      <c r="F639" s="111">
        <v>1</v>
      </c>
      <c r="G639" s="117">
        <f>'Bieu 01 (2020)'!N13</f>
        <v>1500</v>
      </c>
      <c r="H639" s="112">
        <f t="shared" si="848"/>
        <v>0</v>
      </c>
      <c r="I639" s="112">
        <f t="shared" si="849"/>
        <v>0</v>
      </c>
      <c r="J639" s="112">
        <f t="shared" si="850"/>
        <v>0</v>
      </c>
      <c r="K639" s="112">
        <f t="shared" si="851"/>
        <v>1500</v>
      </c>
      <c r="L639" s="92" t="str">
        <f t="shared" si="845"/>
        <v>Huyện Đức Thọ</v>
      </c>
      <c r="M639" s="94">
        <f t="shared" si="820"/>
        <v>0</v>
      </c>
      <c r="N639" s="108" t="s">
        <v>34</v>
      </c>
      <c r="O639" s="92" t="s">
        <v>201</v>
      </c>
    </row>
    <row r="640" spans="1:17" ht="25.5" hidden="1" customHeight="1">
      <c r="A640" s="109">
        <v>12</v>
      </c>
      <c r="B640" s="110" t="s">
        <v>168</v>
      </c>
      <c r="C640" s="111"/>
      <c r="D640" s="111"/>
      <c r="E640" s="111"/>
      <c r="F640" s="111"/>
      <c r="G640" s="117">
        <f>'Bieu 01 (2020)'!O13</f>
        <v>8100</v>
      </c>
      <c r="H640" s="112">
        <f>SUM(H641:H644)</f>
        <v>3000</v>
      </c>
      <c r="I640" s="112">
        <f t="shared" ref="I640:K640" si="852">SUM(I641:I644)</f>
        <v>1000</v>
      </c>
      <c r="J640" s="112">
        <f t="shared" si="852"/>
        <v>1100</v>
      </c>
      <c r="K640" s="112">
        <f t="shared" si="852"/>
        <v>3000</v>
      </c>
      <c r="L640" s="92" t="str">
        <f t="shared" si="845"/>
        <v>Huyện Đức Thọ</v>
      </c>
      <c r="M640" s="94">
        <f t="shared" si="820"/>
        <v>0</v>
      </c>
      <c r="N640" s="108" t="s">
        <v>216</v>
      </c>
      <c r="O640" s="92" t="s">
        <v>201</v>
      </c>
    </row>
    <row r="641" spans="1:17" ht="25.5" hidden="1" customHeight="1">
      <c r="A641" s="109" t="s">
        <v>8</v>
      </c>
      <c r="B641" s="110" t="s">
        <v>304</v>
      </c>
      <c r="C641" s="111">
        <v>1</v>
      </c>
      <c r="D641" s="111"/>
      <c r="E641" s="111">
        <v>0</v>
      </c>
      <c r="F641" s="111"/>
      <c r="G641" s="112">
        <v>3000</v>
      </c>
      <c r="H641" s="112">
        <f t="shared" ref="H641:H644" si="853">ROUND(C641*G641,0)</f>
        <v>3000</v>
      </c>
      <c r="I641" s="112">
        <f t="shared" ref="I641:I644" si="854">G641-H641-J641-K641</f>
        <v>0</v>
      </c>
      <c r="J641" s="112">
        <f t="shared" ref="J641:J644" si="855">ROUND(E641*G641,0)</f>
        <v>0</v>
      </c>
      <c r="K641" s="112">
        <f t="shared" ref="K641:K644" si="856">ROUND(F641*G641,0)</f>
        <v>0</v>
      </c>
      <c r="L641" s="92" t="str">
        <f t="shared" si="845"/>
        <v>Huyện Đức Thọ</v>
      </c>
      <c r="M641" s="94">
        <f t="shared" si="820"/>
        <v>0</v>
      </c>
      <c r="N641" s="92" t="s">
        <v>216</v>
      </c>
      <c r="O641" s="92" t="s">
        <v>305</v>
      </c>
    </row>
    <row r="642" spans="1:17" ht="25.5" hidden="1" customHeight="1">
      <c r="A642" s="109" t="s">
        <v>8</v>
      </c>
      <c r="B642" s="110" t="s">
        <v>306</v>
      </c>
      <c r="C642" s="111"/>
      <c r="D642" s="111">
        <v>1</v>
      </c>
      <c r="E642" s="111"/>
      <c r="F642" s="111"/>
      <c r="G642" s="112">
        <v>1000</v>
      </c>
      <c r="H642" s="112">
        <f>ROUND(C642*G642,0)</f>
        <v>0</v>
      </c>
      <c r="I642" s="112">
        <f>G642-H642-J642-K642</f>
        <v>1000</v>
      </c>
      <c r="J642" s="112">
        <f>ROUND(E642*G642,0)</f>
        <v>0</v>
      </c>
      <c r="K642" s="112">
        <f>ROUND(F642*G642,0)</f>
        <v>0</v>
      </c>
      <c r="L642" s="92" t="str">
        <f>L641</f>
        <v>Huyện Đức Thọ</v>
      </c>
      <c r="M642" s="94">
        <f t="shared" ref="M642:M643" si="857">SUM(H642:K642)-G642</f>
        <v>0</v>
      </c>
      <c r="N642" s="92" t="s">
        <v>216</v>
      </c>
      <c r="O642" s="92" t="s">
        <v>307</v>
      </c>
    </row>
    <row r="643" spans="1:17" ht="25.5" hidden="1" customHeight="1">
      <c r="A643" s="109" t="s">
        <v>8</v>
      </c>
      <c r="B643" s="110" t="s">
        <v>308</v>
      </c>
      <c r="C643" s="111"/>
      <c r="D643" s="111"/>
      <c r="E643" s="111"/>
      <c r="F643" s="111">
        <v>1</v>
      </c>
      <c r="G643" s="112">
        <v>3000</v>
      </c>
      <c r="H643" s="112">
        <f>ROUND(C643*G643,0)</f>
        <v>0</v>
      </c>
      <c r="I643" s="112">
        <f>G643-H643-J643-K643</f>
        <v>0</v>
      </c>
      <c r="J643" s="112">
        <f>ROUND(E643*G643,0)</f>
        <v>0</v>
      </c>
      <c r="K643" s="112">
        <f>ROUND(F643*G643,0)</f>
        <v>3000</v>
      </c>
      <c r="L643" s="92" t="str">
        <f>L642</f>
        <v>Huyện Đức Thọ</v>
      </c>
      <c r="M643" s="94">
        <f t="shared" si="857"/>
        <v>0</v>
      </c>
      <c r="N643" s="92" t="s">
        <v>216</v>
      </c>
      <c r="O643" s="92" t="s">
        <v>309</v>
      </c>
    </row>
    <row r="644" spans="1:17" ht="25.5" hidden="1" customHeight="1">
      <c r="A644" s="132" t="s">
        <v>8</v>
      </c>
      <c r="B644" s="133" t="s">
        <v>310</v>
      </c>
      <c r="C644" s="134"/>
      <c r="D644" s="134"/>
      <c r="E644" s="134">
        <v>1</v>
      </c>
      <c r="F644" s="134"/>
      <c r="G644" s="135">
        <f>G640-G641-G642-G643</f>
        <v>1100</v>
      </c>
      <c r="H644" s="136">
        <f t="shared" si="853"/>
        <v>0</v>
      </c>
      <c r="I644" s="136">
        <f t="shared" si="854"/>
        <v>0</v>
      </c>
      <c r="J644" s="136">
        <f t="shared" si="855"/>
        <v>1100</v>
      </c>
      <c r="K644" s="136">
        <f t="shared" si="856"/>
        <v>0</v>
      </c>
      <c r="L644" s="92" t="str">
        <f>L641</f>
        <v>Huyện Đức Thọ</v>
      </c>
      <c r="M644" s="94">
        <f t="shared" si="820"/>
        <v>0</v>
      </c>
      <c r="N644" s="92" t="s">
        <v>216</v>
      </c>
      <c r="O644" s="92" t="s">
        <v>224</v>
      </c>
    </row>
    <row r="645" spans="1:17" s="88" customFormat="1" ht="25.5" customHeight="1">
      <c r="A645" s="104"/>
      <c r="B645" s="105" t="s">
        <v>177</v>
      </c>
      <c r="C645" s="106"/>
      <c r="D645" s="106"/>
      <c r="E645" s="106"/>
      <c r="F645" s="106"/>
      <c r="G645" s="107">
        <f>G646+G655+G664+G679+G680+G683+G692+G693+G697+G700+G726+G727</f>
        <v>303000</v>
      </c>
      <c r="H645" s="107">
        <f>H646+H655+H664+H679+H680+H683+H692+H693+H697+H700+H726+H727</f>
        <v>3000</v>
      </c>
      <c r="I645" s="107">
        <f>I646+I655+I664+I679+I680+I683+I692+I693+I697+I700+I726+I727</f>
        <v>8297</v>
      </c>
      <c r="J645" s="107">
        <f>J646+J655+J664+J679+J680+J683+J692+J693+J697+J700+J726+J727</f>
        <v>245395</v>
      </c>
      <c r="K645" s="107">
        <f>K646+K655+K664+K679+K680+K683+K692+K693+K697+K700+K726+K727</f>
        <v>46308</v>
      </c>
      <c r="L645" s="108" t="str">
        <f>B645</f>
        <v>Huyện Nghi Xuân</v>
      </c>
      <c r="M645" s="94">
        <f>SUM(H645:K645)-G645</f>
        <v>0</v>
      </c>
      <c r="N645" s="108" t="s">
        <v>201</v>
      </c>
      <c r="O645" s="108"/>
      <c r="P645" s="108"/>
      <c r="Q645" s="108"/>
    </row>
    <row r="646" spans="1:17" s="88" customFormat="1" ht="25.5" customHeight="1">
      <c r="A646" s="113">
        <v>1</v>
      </c>
      <c r="B646" s="114" t="s">
        <v>202</v>
      </c>
      <c r="C646" s="115"/>
      <c r="D646" s="115"/>
      <c r="E646" s="115"/>
      <c r="F646" s="115"/>
      <c r="G646" s="116">
        <f>G647+G648+G651+G654</f>
        <v>4244</v>
      </c>
      <c r="H646" s="116">
        <f t="shared" ref="H646:K646" si="858">H647+H648+H651+H654</f>
        <v>0</v>
      </c>
      <c r="I646" s="116">
        <f t="shared" si="858"/>
        <v>2546</v>
      </c>
      <c r="J646" s="116">
        <f t="shared" si="858"/>
        <v>1698</v>
      </c>
      <c r="K646" s="116">
        <f t="shared" si="858"/>
        <v>0</v>
      </c>
      <c r="L646" s="108" t="str">
        <f>L645</f>
        <v>Huyện Nghi Xuân</v>
      </c>
      <c r="M646" s="94">
        <f>SUM(H646:K646)-G646</f>
        <v>0</v>
      </c>
      <c r="N646" s="108" t="s">
        <v>203</v>
      </c>
      <c r="O646" s="108" t="s">
        <v>201</v>
      </c>
      <c r="P646" s="108"/>
      <c r="Q646" s="108"/>
    </row>
    <row r="647" spans="1:17" ht="25.5" customHeight="1">
      <c r="A647" s="109" t="s">
        <v>88</v>
      </c>
      <c r="B647" s="110" t="s">
        <v>217</v>
      </c>
      <c r="C647" s="111"/>
      <c r="D647" s="111">
        <v>0.6</v>
      </c>
      <c r="E647" s="111">
        <v>0.4</v>
      </c>
      <c r="F647" s="111"/>
      <c r="G647" s="117">
        <f>SUMIF('Bieu 01 (2020)'!$B$7:$B$19,"Huyện Nghi Xuân",'Bieu 01 (2020)'!$D$7:$D$19)-G648-G651-G654</f>
        <v>4244</v>
      </c>
      <c r="H647" s="112">
        <f>ROUND(C647*G647,0)</f>
        <v>0</v>
      </c>
      <c r="I647" s="112">
        <f>G647-H647-J647-K647</f>
        <v>2546</v>
      </c>
      <c r="J647" s="112">
        <f>ROUND(E647*G647,0)</f>
        <v>1698</v>
      </c>
      <c r="K647" s="112">
        <f>ROUND(F647*G647,0)</f>
        <v>0</v>
      </c>
      <c r="L647" s="92" t="str">
        <f t="shared" ref="L647:L709" si="859">L646</f>
        <v>Huyện Nghi Xuân</v>
      </c>
      <c r="M647" s="94">
        <f t="shared" ref="M647:M705" si="860">SUM(H647:K647)-G647</f>
        <v>0</v>
      </c>
      <c r="N647" s="92" t="s">
        <v>203</v>
      </c>
      <c r="O647" s="92" t="s">
        <v>217</v>
      </c>
    </row>
    <row r="648" spans="1:17" ht="25.5" customHeight="1">
      <c r="A648" s="109" t="s">
        <v>93</v>
      </c>
      <c r="B648" s="110" t="s">
        <v>22</v>
      </c>
      <c r="C648" s="111"/>
      <c r="D648" s="111"/>
      <c r="E648" s="111"/>
      <c r="F648" s="111"/>
      <c r="G648" s="112"/>
      <c r="H648" s="112">
        <f t="shared" ref="H648:H654" si="861">ROUND(C648*G648,0)</f>
        <v>0</v>
      </c>
      <c r="I648" s="112">
        <f t="shared" ref="I648:I654" si="862">G648-H648-J648-K648</f>
        <v>0</v>
      </c>
      <c r="J648" s="112">
        <f t="shared" ref="J648:J654" si="863">ROUND(E648*G648,0)</f>
        <v>0</v>
      </c>
      <c r="K648" s="112">
        <f t="shared" ref="K648:K654" si="864">ROUND(F648*G648,0)</f>
        <v>0</v>
      </c>
      <c r="L648" s="92" t="str">
        <f t="shared" si="859"/>
        <v>Huyện Nghi Xuân</v>
      </c>
      <c r="M648" s="94">
        <f t="shared" si="860"/>
        <v>0</v>
      </c>
      <c r="N648" s="92" t="s">
        <v>203</v>
      </c>
      <c r="O648" s="92" t="s">
        <v>218</v>
      </c>
    </row>
    <row r="649" spans="1:17" ht="25.5" customHeight="1">
      <c r="A649" s="118" t="s">
        <v>8</v>
      </c>
      <c r="B649" s="56" t="s">
        <v>219</v>
      </c>
      <c r="C649" s="111"/>
      <c r="D649" s="111"/>
      <c r="E649" s="111">
        <v>1</v>
      </c>
      <c r="F649" s="111"/>
      <c r="G649" s="112"/>
      <c r="H649" s="112">
        <f t="shared" si="861"/>
        <v>0</v>
      </c>
      <c r="I649" s="112">
        <f t="shared" si="862"/>
        <v>0</v>
      </c>
      <c r="J649" s="112">
        <f t="shared" si="863"/>
        <v>0</v>
      </c>
      <c r="K649" s="112">
        <f t="shared" si="864"/>
        <v>0</v>
      </c>
      <c r="L649" s="92" t="str">
        <f t="shared" si="859"/>
        <v>Huyện Nghi Xuân</v>
      </c>
      <c r="M649" s="94">
        <f t="shared" si="860"/>
        <v>0</v>
      </c>
      <c r="N649" s="92" t="s">
        <v>203</v>
      </c>
      <c r="O649" s="92" t="s">
        <v>218</v>
      </c>
    </row>
    <row r="650" spans="1:17" ht="25.5" customHeight="1">
      <c r="A650" s="118" t="s">
        <v>8</v>
      </c>
      <c r="B650" s="56" t="s">
        <v>220</v>
      </c>
      <c r="C650" s="111"/>
      <c r="D650" s="111"/>
      <c r="E650" s="111">
        <v>0.5</v>
      </c>
      <c r="F650" s="111">
        <v>0.5</v>
      </c>
      <c r="G650" s="119">
        <f>G648-G649</f>
        <v>0</v>
      </c>
      <c r="H650" s="112">
        <f t="shared" si="861"/>
        <v>0</v>
      </c>
      <c r="I650" s="112">
        <f t="shared" si="862"/>
        <v>0</v>
      </c>
      <c r="J650" s="112">
        <f t="shared" si="863"/>
        <v>0</v>
      </c>
      <c r="K650" s="112">
        <f t="shared" si="864"/>
        <v>0</v>
      </c>
      <c r="L650" s="92" t="str">
        <f t="shared" si="859"/>
        <v>Huyện Nghi Xuân</v>
      </c>
      <c r="M650" s="94">
        <f t="shared" si="860"/>
        <v>0</v>
      </c>
      <c r="N650" s="92" t="s">
        <v>203</v>
      </c>
      <c r="O650" s="92" t="s">
        <v>218</v>
      </c>
    </row>
    <row r="651" spans="1:17" ht="25.5" customHeight="1">
      <c r="A651" s="109" t="s">
        <v>95</v>
      </c>
      <c r="B651" s="110" t="s">
        <v>23</v>
      </c>
      <c r="C651" s="111"/>
      <c r="D651" s="111"/>
      <c r="E651" s="111"/>
      <c r="F651" s="111"/>
      <c r="G651" s="112"/>
      <c r="H651" s="112">
        <f t="shared" si="861"/>
        <v>0</v>
      </c>
      <c r="I651" s="112">
        <f t="shared" si="862"/>
        <v>0</v>
      </c>
      <c r="J651" s="112">
        <f t="shared" si="863"/>
        <v>0</v>
      </c>
      <c r="K651" s="112">
        <f t="shared" si="864"/>
        <v>0</v>
      </c>
      <c r="L651" s="92" t="str">
        <f t="shared" si="859"/>
        <v>Huyện Nghi Xuân</v>
      </c>
      <c r="M651" s="94">
        <f t="shared" si="860"/>
        <v>0</v>
      </c>
      <c r="N651" s="92" t="s">
        <v>203</v>
      </c>
      <c r="O651" s="92" t="s">
        <v>221</v>
      </c>
    </row>
    <row r="652" spans="1:17" ht="25.5" customHeight="1">
      <c r="A652" s="109" t="s">
        <v>8</v>
      </c>
      <c r="B652" s="110" t="s">
        <v>222</v>
      </c>
      <c r="C652" s="111"/>
      <c r="D652" s="111"/>
      <c r="E652" s="111">
        <v>0.8</v>
      </c>
      <c r="F652" s="111">
        <v>0.2</v>
      </c>
      <c r="G652" s="112"/>
      <c r="H652" s="112">
        <f t="shared" si="861"/>
        <v>0</v>
      </c>
      <c r="I652" s="112">
        <f t="shared" si="862"/>
        <v>0</v>
      </c>
      <c r="J652" s="112">
        <f t="shared" si="863"/>
        <v>0</v>
      </c>
      <c r="K652" s="112">
        <f t="shared" si="864"/>
        <v>0</v>
      </c>
      <c r="L652" s="92" t="str">
        <f t="shared" si="859"/>
        <v>Huyện Nghi Xuân</v>
      </c>
      <c r="M652" s="94">
        <f t="shared" si="860"/>
        <v>0</v>
      </c>
      <c r="N652" s="92" t="s">
        <v>203</v>
      </c>
      <c r="O652" s="92" t="s">
        <v>221</v>
      </c>
    </row>
    <row r="653" spans="1:17" ht="25.5" customHeight="1">
      <c r="A653" s="109" t="s">
        <v>8</v>
      </c>
      <c r="B653" s="110" t="s">
        <v>223</v>
      </c>
      <c r="C653" s="111"/>
      <c r="D653" s="111"/>
      <c r="E653" s="111">
        <v>0.5</v>
      </c>
      <c r="F653" s="111">
        <v>0.5</v>
      </c>
      <c r="G653" s="119">
        <f>G651-G652</f>
        <v>0</v>
      </c>
      <c r="H653" s="112">
        <f t="shared" si="861"/>
        <v>0</v>
      </c>
      <c r="I653" s="112">
        <f t="shared" si="862"/>
        <v>0</v>
      </c>
      <c r="J653" s="112">
        <f t="shared" si="863"/>
        <v>0</v>
      </c>
      <c r="K653" s="112">
        <f t="shared" si="864"/>
        <v>0</v>
      </c>
      <c r="L653" s="92" t="str">
        <f t="shared" si="859"/>
        <v>Huyện Nghi Xuân</v>
      </c>
      <c r="M653" s="94">
        <f t="shared" si="860"/>
        <v>0</v>
      </c>
      <c r="N653" s="92" t="s">
        <v>203</v>
      </c>
      <c r="O653" s="92" t="s">
        <v>221</v>
      </c>
    </row>
    <row r="654" spans="1:17" ht="25.5" customHeight="1">
      <c r="A654" s="109" t="s">
        <v>97</v>
      </c>
      <c r="B654" s="110" t="s">
        <v>25</v>
      </c>
      <c r="C654" s="111"/>
      <c r="D654" s="111"/>
      <c r="E654" s="111">
        <v>1</v>
      </c>
      <c r="F654" s="111"/>
      <c r="G654" s="112"/>
      <c r="H654" s="112">
        <f t="shared" si="861"/>
        <v>0</v>
      </c>
      <c r="I654" s="112">
        <f t="shared" si="862"/>
        <v>0</v>
      </c>
      <c r="J654" s="112">
        <f t="shared" si="863"/>
        <v>0</v>
      </c>
      <c r="K654" s="112">
        <f t="shared" si="864"/>
        <v>0</v>
      </c>
      <c r="L654" s="92" t="str">
        <f t="shared" si="859"/>
        <v>Huyện Nghi Xuân</v>
      </c>
      <c r="M654" s="94">
        <f t="shared" si="860"/>
        <v>0</v>
      </c>
      <c r="N654" s="92" t="s">
        <v>203</v>
      </c>
      <c r="O654" s="92" t="s">
        <v>224</v>
      </c>
    </row>
    <row r="655" spans="1:17" s="88" customFormat="1" ht="25.5" customHeight="1">
      <c r="A655" s="113">
        <v>2</v>
      </c>
      <c r="B655" s="114" t="s">
        <v>123</v>
      </c>
      <c r="C655" s="115"/>
      <c r="D655" s="115"/>
      <c r="E655" s="115"/>
      <c r="F655" s="115"/>
      <c r="G655" s="116">
        <f>G656+G657+G660+G663</f>
        <v>0</v>
      </c>
      <c r="H655" s="116">
        <f t="shared" ref="H655:K655" si="865">H656+H657+H660+H663</f>
        <v>0</v>
      </c>
      <c r="I655" s="116">
        <f t="shared" si="865"/>
        <v>0</v>
      </c>
      <c r="J655" s="116">
        <f t="shared" si="865"/>
        <v>0</v>
      </c>
      <c r="K655" s="116">
        <f t="shared" si="865"/>
        <v>0</v>
      </c>
      <c r="L655" s="108" t="str">
        <f t="shared" si="859"/>
        <v>Huyện Nghi Xuân</v>
      </c>
      <c r="M655" s="94">
        <f t="shared" si="860"/>
        <v>0</v>
      </c>
      <c r="N655" s="108" t="s">
        <v>204</v>
      </c>
      <c r="O655" s="108" t="s">
        <v>201</v>
      </c>
      <c r="P655" s="108"/>
      <c r="Q655" s="108"/>
    </row>
    <row r="656" spans="1:17" ht="25.5" customHeight="1">
      <c r="A656" s="109" t="s">
        <v>225</v>
      </c>
      <c r="B656" s="110" t="s">
        <v>217</v>
      </c>
      <c r="C656" s="111"/>
      <c r="D656" s="111">
        <v>0.9</v>
      </c>
      <c r="E656" s="111">
        <v>0.1</v>
      </c>
      <c r="F656" s="111"/>
      <c r="G656" s="117">
        <f>SUMIF('Bieu 01 (2020)'!$B$7:$B$19,"Huyện Nghi Xuân",'Bieu 01 (2020)'!$E$7:$E$19)-G657-G660-G663</f>
        <v>0</v>
      </c>
      <c r="H656" s="112">
        <f t="shared" ref="H656" si="866">ROUND(C656*G656,0)</f>
        <v>0</v>
      </c>
      <c r="I656" s="112">
        <f t="shared" ref="I656" si="867">G656-H656-J656-K656</f>
        <v>0</v>
      </c>
      <c r="J656" s="112">
        <f t="shared" ref="J656" si="868">ROUND(E656*G656,0)</f>
        <v>0</v>
      </c>
      <c r="K656" s="112">
        <f t="shared" ref="K656" si="869">ROUND(F656*G656,0)</f>
        <v>0</v>
      </c>
      <c r="L656" s="92" t="str">
        <f t="shared" si="859"/>
        <v>Huyện Nghi Xuân</v>
      </c>
      <c r="M656" s="94">
        <f t="shared" si="860"/>
        <v>0</v>
      </c>
      <c r="N656" s="92" t="s">
        <v>204</v>
      </c>
      <c r="O656" s="92" t="s">
        <v>217</v>
      </c>
    </row>
    <row r="657" spans="1:17" ht="25.5" customHeight="1">
      <c r="A657" s="109" t="s">
        <v>226</v>
      </c>
      <c r="B657" s="110" t="s">
        <v>22</v>
      </c>
      <c r="C657" s="111"/>
      <c r="D657" s="111"/>
      <c r="E657" s="111"/>
      <c r="F657" s="111"/>
      <c r="G657" s="112"/>
      <c r="H657" s="112">
        <f t="shared" ref="H657:K657" si="870">H658+H659</f>
        <v>0</v>
      </c>
      <c r="I657" s="112">
        <f t="shared" si="870"/>
        <v>0</v>
      </c>
      <c r="J657" s="112">
        <f t="shared" si="870"/>
        <v>0</v>
      </c>
      <c r="K657" s="112">
        <f t="shared" si="870"/>
        <v>0</v>
      </c>
      <c r="L657" s="92" t="str">
        <f t="shared" si="859"/>
        <v>Huyện Nghi Xuân</v>
      </c>
      <c r="M657" s="94">
        <f t="shared" si="860"/>
        <v>0</v>
      </c>
      <c r="N657" s="92" t="s">
        <v>204</v>
      </c>
      <c r="O657" s="92" t="s">
        <v>218</v>
      </c>
    </row>
    <row r="658" spans="1:17" ht="25.5" customHeight="1">
      <c r="A658" s="118" t="s">
        <v>8</v>
      </c>
      <c r="B658" s="56" t="s">
        <v>219</v>
      </c>
      <c r="C658" s="111"/>
      <c r="D658" s="111"/>
      <c r="E658" s="111">
        <v>1</v>
      </c>
      <c r="F658" s="111"/>
      <c r="G658" s="112"/>
      <c r="H658" s="112">
        <f t="shared" ref="H658:H659" si="871">ROUND(C658*G658,0)</f>
        <v>0</v>
      </c>
      <c r="I658" s="112">
        <f t="shared" ref="I658:I659" si="872">G658-H658-J658-K658</f>
        <v>0</v>
      </c>
      <c r="J658" s="112">
        <f t="shared" ref="J658:J659" si="873">ROUND(E658*G658,0)</f>
        <v>0</v>
      </c>
      <c r="K658" s="112">
        <f t="shared" ref="K658:K659" si="874">ROUND(F658*G658,0)</f>
        <v>0</v>
      </c>
      <c r="L658" s="92" t="str">
        <f t="shared" si="859"/>
        <v>Huyện Nghi Xuân</v>
      </c>
      <c r="M658" s="94">
        <f t="shared" si="860"/>
        <v>0</v>
      </c>
      <c r="N658" s="92" t="s">
        <v>204</v>
      </c>
      <c r="O658" s="92" t="s">
        <v>218</v>
      </c>
    </row>
    <row r="659" spans="1:17" ht="25.5" customHeight="1">
      <c r="A659" s="118" t="s">
        <v>8</v>
      </c>
      <c r="B659" s="56" t="s">
        <v>220</v>
      </c>
      <c r="C659" s="111"/>
      <c r="D659" s="111"/>
      <c r="E659" s="111">
        <v>0.5</v>
      </c>
      <c r="F659" s="111">
        <v>0.5</v>
      </c>
      <c r="G659" s="119">
        <f>G657-G658</f>
        <v>0</v>
      </c>
      <c r="H659" s="112">
        <f t="shared" si="871"/>
        <v>0</v>
      </c>
      <c r="I659" s="112">
        <f t="shared" si="872"/>
        <v>0</v>
      </c>
      <c r="J659" s="112">
        <f t="shared" si="873"/>
        <v>0</v>
      </c>
      <c r="K659" s="112">
        <f t="shared" si="874"/>
        <v>0</v>
      </c>
      <c r="L659" s="92" t="str">
        <f t="shared" si="859"/>
        <v>Huyện Nghi Xuân</v>
      </c>
      <c r="M659" s="94">
        <f t="shared" si="860"/>
        <v>0</v>
      </c>
      <c r="N659" s="92" t="s">
        <v>204</v>
      </c>
      <c r="O659" s="92" t="s">
        <v>218</v>
      </c>
    </row>
    <row r="660" spans="1:17" ht="25.5" customHeight="1">
      <c r="A660" s="109" t="s">
        <v>227</v>
      </c>
      <c r="B660" s="110" t="s">
        <v>23</v>
      </c>
      <c r="C660" s="111"/>
      <c r="D660" s="111"/>
      <c r="E660" s="111"/>
      <c r="F660" s="111"/>
      <c r="G660" s="112"/>
      <c r="H660" s="112">
        <f t="shared" ref="H660:K660" si="875">H661+H662</f>
        <v>0</v>
      </c>
      <c r="I660" s="112">
        <f t="shared" si="875"/>
        <v>0</v>
      </c>
      <c r="J660" s="112">
        <f t="shared" si="875"/>
        <v>0</v>
      </c>
      <c r="K660" s="112">
        <f t="shared" si="875"/>
        <v>0</v>
      </c>
      <c r="L660" s="92" t="str">
        <f t="shared" si="859"/>
        <v>Huyện Nghi Xuân</v>
      </c>
      <c r="M660" s="94">
        <f t="shared" si="860"/>
        <v>0</v>
      </c>
      <c r="N660" s="92" t="s">
        <v>204</v>
      </c>
      <c r="O660" s="92" t="s">
        <v>221</v>
      </c>
    </row>
    <row r="661" spans="1:17" ht="25.5" customHeight="1">
      <c r="A661" s="109" t="s">
        <v>8</v>
      </c>
      <c r="B661" s="110" t="s">
        <v>222</v>
      </c>
      <c r="C661" s="111"/>
      <c r="D661" s="111"/>
      <c r="E661" s="111">
        <v>0.8</v>
      </c>
      <c r="F661" s="111">
        <v>0.2</v>
      </c>
      <c r="G661" s="112"/>
      <c r="H661" s="112">
        <f t="shared" ref="H661:H663" si="876">ROUND(C661*G661,0)</f>
        <v>0</v>
      </c>
      <c r="I661" s="112">
        <f t="shared" ref="I661:I663" si="877">G661-H661-J661-K661</f>
        <v>0</v>
      </c>
      <c r="J661" s="112">
        <f t="shared" ref="J661:J663" si="878">ROUND(E661*G661,0)</f>
        <v>0</v>
      </c>
      <c r="K661" s="112">
        <f t="shared" ref="K661:K663" si="879">ROUND(F661*G661,0)</f>
        <v>0</v>
      </c>
      <c r="L661" s="92" t="str">
        <f t="shared" si="859"/>
        <v>Huyện Nghi Xuân</v>
      </c>
      <c r="M661" s="94">
        <f t="shared" si="860"/>
        <v>0</v>
      </c>
      <c r="N661" s="92" t="s">
        <v>204</v>
      </c>
      <c r="O661" s="92" t="s">
        <v>221</v>
      </c>
    </row>
    <row r="662" spans="1:17" ht="25.5" customHeight="1">
      <c r="A662" s="109" t="s">
        <v>8</v>
      </c>
      <c r="B662" s="110" t="s">
        <v>223</v>
      </c>
      <c r="C662" s="111"/>
      <c r="D662" s="111"/>
      <c r="E662" s="111">
        <v>0.5</v>
      </c>
      <c r="F662" s="111">
        <v>0.5</v>
      </c>
      <c r="G662" s="119">
        <f>G660-G661</f>
        <v>0</v>
      </c>
      <c r="H662" s="112">
        <f t="shared" si="876"/>
        <v>0</v>
      </c>
      <c r="I662" s="112">
        <f t="shared" si="877"/>
        <v>0</v>
      </c>
      <c r="J662" s="112">
        <f t="shared" si="878"/>
        <v>0</v>
      </c>
      <c r="K662" s="112">
        <f t="shared" si="879"/>
        <v>0</v>
      </c>
      <c r="L662" s="92" t="str">
        <f t="shared" si="859"/>
        <v>Huyện Nghi Xuân</v>
      </c>
      <c r="M662" s="94">
        <f t="shared" si="860"/>
        <v>0</v>
      </c>
      <c r="N662" s="92" t="s">
        <v>204</v>
      </c>
      <c r="O662" s="92" t="s">
        <v>221</v>
      </c>
    </row>
    <row r="663" spans="1:17" ht="25.5" customHeight="1">
      <c r="A663" s="109" t="s">
        <v>228</v>
      </c>
      <c r="B663" s="110" t="s">
        <v>25</v>
      </c>
      <c r="C663" s="111"/>
      <c r="D663" s="111"/>
      <c r="E663" s="111">
        <v>1</v>
      </c>
      <c r="F663" s="111"/>
      <c r="G663" s="112"/>
      <c r="H663" s="112">
        <f t="shared" si="876"/>
        <v>0</v>
      </c>
      <c r="I663" s="112">
        <f t="shared" si="877"/>
        <v>0</v>
      </c>
      <c r="J663" s="112">
        <f t="shared" si="878"/>
        <v>0</v>
      </c>
      <c r="K663" s="112">
        <f t="shared" si="879"/>
        <v>0</v>
      </c>
      <c r="L663" s="92" t="str">
        <f t="shared" si="859"/>
        <v>Huyện Nghi Xuân</v>
      </c>
      <c r="M663" s="94">
        <f t="shared" si="860"/>
        <v>0</v>
      </c>
      <c r="N663" s="92" t="s">
        <v>204</v>
      </c>
      <c r="O663" s="92" t="s">
        <v>224</v>
      </c>
    </row>
    <row r="664" spans="1:17" s="88" customFormat="1" ht="25.5" customHeight="1">
      <c r="A664" s="113">
        <v>3</v>
      </c>
      <c r="B664" s="114" t="s">
        <v>205</v>
      </c>
      <c r="C664" s="115"/>
      <c r="D664" s="115"/>
      <c r="E664" s="115"/>
      <c r="F664" s="115"/>
      <c r="G664" s="116">
        <f>G665+G672+G675+G678</f>
        <v>21000</v>
      </c>
      <c r="H664" s="116">
        <f>H665+H672+H675+H678</f>
        <v>0</v>
      </c>
      <c r="I664" s="116">
        <f>I665+I672+I675+I678</f>
        <v>0</v>
      </c>
      <c r="J664" s="116">
        <f>J665+J672+J675+J678</f>
        <v>15391</v>
      </c>
      <c r="K664" s="116">
        <f>K665+K672+K675+K678</f>
        <v>5609</v>
      </c>
      <c r="L664" s="108" t="str">
        <f t="shared" si="859"/>
        <v>Huyện Nghi Xuân</v>
      </c>
      <c r="M664" s="94">
        <f t="shared" si="860"/>
        <v>0</v>
      </c>
      <c r="N664" s="108" t="s">
        <v>206</v>
      </c>
      <c r="O664" s="108" t="s">
        <v>201</v>
      </c>
      <c r="P664" s="108"/>
      <c r="Q664" s="108"/>
    </row>
    <row r="665" spans="1:17" ht="25.5" customHeight="1">
      <c r="A665" s="109" t="s">
        <v>229</v>
      </c>
      <c r="B665" s="110" t="s">
        <v>217</v>
      </c>
      <c r="C665" s="111"/>
      <c r="D665" s="111"/>
      <c r="E665" s="111"/>
      <c r="F665" s="111"/>
      <c r="G665" s="117">
        <f>SUMIF('Bieu 01 (2020)'!$B$7:$B$19,"Huyện Nghi Xuân",'Bieu 01 (2020)'!$F$7:$F$19)-G672-G675-G678</f>
        <v>20120</v>
      </c>
      <c r="H665" s="116">
        <f>H666+H669</f>
        <v>0</v>
      </c>
      <c r="I665" s="116">
        <f t="shared" ref="I665:K665" si="880">I666+I669</f>
        <v>0</v>
      </c>
      <c r="J665" s="116">
        <f t="shared" si="880"/>
        <v>14696</v>
      </c>
      <c r="K665" s="116">
        <f t="shared" si="880"/>
        <v>5424</v>
      </c>
      <c r="L665" s="92" t="str">
        <f t="shared" si="859"/>
        <v>Huyện Nghi Xuân</v>
      </c>
      <c r="M665" s="94">
        <f t="shared" si="860"/>
        <v>0</v>
      </c>
      <c r="N665" s="92" t="s">
        <v>206</v>
      </c>
      <c r="O665" s="92" t="s">
        <v>217</v>
      </c>
    </row>
    <row r="666" spans="1:17" ht="26.25" customHeight="1">
      <c r="A666" s="109" t="s">
        <v>71</v>
      </c>
      <c r="B666" s="110" t="s">
        <v>351</v>
      </c>
      <c r="C666" s="111"/>
      <c r="D666" s="111"/>
      <c r="E666" s="111"/>
      <c r="F666" s="111"/>
      <c r="G666" s="112">
        <v>7380</v>
      </c>
      <c r="H666" s="112">
        <f t="shared" ref="H666:K666" si="881">H667+H668</f>
        <v>0</v>
      </c>
      <c r="I666" s="112">
        <f t="shared" si="881"/>
        <v>0</v>
      </c>
      <c r="J666" s="112">
        <f t="shared" si="881"/>
        <v>6114</v>
      </c>
      <c r="K666" s="112">
        <f t="shared" si="881"/>
        <v>1266</v>
      </c>
      <c r="L666" s="92" t="str">
        <f t="shared" si="859"/>
        <v>Huyện Nghi Xuân</v>
      </c>
      <c r="M666" s="94">
        <f t="shared" si="860"/>
        <v>0</v>
      </c>
      <c r="N666" s="92" t="s">
        <v>206</v>
      </c>
      <c r="O666" s="92" t="s">
        <v>217</v>
      </c>
    </row>
    <row r="667" spans="1:17" ht="25.5" customHeight="1">
      <c r="A667" s="109" t="s">
        <v>8</v>
      </c>
      <c r="B667" s="110" t="s">
        <v>231</v>
      </c>
      <c r="C667" s="111"/>
      <c r="D667" s="111"/>
      <c r="E667" s="111">
        <v>0.9</v>
      </c>
      <c r="F667" s="111">
        <v>0.1</v>
      </c>
      <c r="G667" s="119">
        <f>G666-G668</f>
        <v>6500</v>
      </c>
      <c r="H667" s="112">
        <f t="shared" ref="H667:H668" si="882">ROUND(C667*G667,0)</f>
        <v>0</v>
      </c>
      <c r="I667" s="112">
        <f t="shared" ref="I667:I668" si="883">G667-H667-J667-K667</f>
        <v>0</v>
      </c>
      <c r="J667" s="112">
        <f t="shared" ref="J667:J668" si="884">ROUND(E667*G667,0)</f>
        <v>5850</v>
      </c>
      <c r="K667" s="112">
        <f t="shared" ref="K667:K668" si="885">ROUND(F667*G667,0)</f>
        <v>650</v>
      </c>
      <c r="L667" s="92" t="str">
        <f t="shared" si="859"/>
        <v>Huyện Nghi Xuân</v>
      </c>
      <c r="M667" s="94">
        <f t="shared" si="860"/>
        <v>0</v>
      </c>
      <c r="N667" s="92" t="s">
        <v>206</v>
      </c>
      <c r="O667" s="92" t="s">
        <v>217</v>
      </c>
    </row>
    <row r="668" spans="1:17" ht="25.5" customHeight="1">
      <c r="A668" s="109" t="s">
        <v>8</v>
      </c>
      <c r="B668" s="110" t="s">
        <v>232</v>
      </c>
      <c r="C668" s="111"/>
      <c r="D668" s="111"/>
      <c r="E668" s="111">
        <v>0.3</v>
      </c>
      <c r="F668" s="111">
        <v>0.7</v>
      </c>
      <c r="G668" s="112">
        <v>880</v>
      </c>
      <c r="H668" s="112">
        <f t="shared" si="882"/>
        <v>0</v>
      </c>
      <c r="I668" s="112">
        <f t="shared" si="883"/>
        <v>0</v>
      </c>
      <c r="J668" s="112">
        <f t="shared" si="884"/>
        <v>264</v>
      </c>
      <c r="K668" s="112">
        <f t="shared" si="885"/>
        <v>616</v>
      </c>
      <c r="L668" s="92" t="str">
        <f t="shared" si="859"/>
        <v>Huyện Nghi Xuân</v>
      </c>
      <c r="M668" s="94">
        <f t="shared" si="860"/>
        <v>0</v>
      </c>
      <c r="N668" s="92" t="s">
        <v>206</v>
      </c>
      <c r="O668" s="92" t="s">
        <v>217</v>
      </c>
    </row>
    <row r="669" spans="1:17" ht="25.5" customHeight="1">
      <c r="A669" s="109" t="s">
        <v>72</v>
      </c>
      <c r="B669" s="110" t="s">
        <v>233</v>
      </c>
      <c r="C669" s="111"/>
      <c r="D669" s="111"/>
      <c r="E669" s="111"/>
      <c r="F669" s="111"/>
      <c r="G669" s="119">
        <f>G665-G666</f>
        <v>12740</v>
      </c>
      <c r="H669" s="112">
        <f t="shared" ref="H669:K669" si="886">H670+H671</f>
        <v>0</v>
      </c>
      <c r="I669" s="112">
        <f t="shared" si="886"/>
        <v>0</v>
      </c>
      <c r="J669" s="112">
        <f t="shared" si="886"/>
        <v>8582</v>
      </c>
      <c r="K669" s="112">
        <f t="shared" si="886"/>
        <v>4158</v>
      </c>
      <c r="L669" s="92" t="str">
        <f t="shared" si="859"/>
        <v>Huyện Nghi Xuân</v>
      </c>
      <c r="M669" s="94">
        <f t="shared" si="860"/>
        <v>0</v>
      </c>
      <c r="N669" s="92" t="s">
        <v>206</v>
      </c>
      <c r="O669" s="92" t="s">
        <v>217</v>
      </c>
    </row>
    <row r="670" spans="1:17" ht="25.5" customHeight="1">
      <c r="A670" s="109" t="s">
        <v>8</v>
      </c>
      <c r="B670" s="110" t="s">
        <v>231</v>
      </c>
      <c r="C670" s="111"/>
      <c r="D670" s="111"/>
      <c r="E670" s="111">
        <v>0.8</v>
      </c>
      <c r="F670" s="111">
        <v>0.2</v>
      </c>
      <c r="G670" s="119">
        <f>G669-G671</f>
        <v>9520</v>
      </c>
      <c r="H670" s="112">
        <f t="shared" ref="H670:H671" si="887">ROUND(C670*G670,0)</f>
        <v>0</v>
      </c>
      <c r="I670" s="112">
        <f t="shared" ref="I670:I671" si="888">G670-H670-J670-K670</f>
        <v>0</v>
      </c>
      <c r="J670" s="112">
        <f t="shared" ref="J670:J671" si="889">ROUND(E670*G670,0)</f>
        <v>7616</v>
      </c>
      <c r="K670" s="112">
        <f t="shared" ref="K670:K671" si="890">ROUND(F670*G670,0)</f>
        <v>1904</v>
      </c>
      <c r="L670" s="92" t="str">
        <f t="shared" si="859"/>
        <v>Huyện Nghi Xuân</v>
      </c>
      <c r="M670" s="94">
        <f t="shared" si="860"/>
        <v>0</v>
      </c>
      <c r="N670" s="92" t="s">
        <v>206</v>
      </c>
      <c r="O670" s="92" t="s">
        <v>217</v>
      </c>
    </row>
    <row r="671" spans="1:17" ht="25.5" customHeight="1">
      <c r="A671" s="109" t="s">
        <v>8</v>
      </c>
      <c r="B671" s="110" t="s">
        <v>232</v>
      </c>
      <c r="C671" s="111"/>
      <c r="D671" s="111"/>
      <c r="E671" s="111">
        <v>0.3</v>
      </c>
      <c r="F671" s="111">
        <v>0.7</v>
      </c>
      <c r="G671" s="112">
        <v>3220</v>
      </c>
      <c r="H671" s="112">
        <f t="shared" si="887"/>
        <v>0</v>
      </c>
      <c r="I671" s="112">
        <f t="shared" si="888"/>
        <v>0</v>
      </c>
      <c r="J671" s="112">
        <f t="shared" si="889"/>
        <v>966</v>
      </c>
      <c r="K671" s="112">
        <f t="shared" si="890"/>
        <v>2254</v>
      </c>
      <c r="L671" s="92" t="str">
        <f t="shared" si="859"/>
        <v>Huyện Nghi Xuân</v>
      </c>
      <c r="M671" s="94">
        <f t="shared" si="860"/>
        <v>0</v>
      </c>
      <c r="N671" s="92" t="s">
        <v>206</v>
      </c>
      <c r="O671" s="92" t="s">
        <v>217</v>
      </c>
    </row>
    <row r="672" spans="1:17" ht="25.5" customHeight="1">
      <c r="A672" s="109" t="s">
        <v>234</v>
      </c>
      <c r="B672" s="110" t="s">
        <v>22</v>
      </c>
      <c r="C672" s="111"/>
      <c r="D672" s="111"/>
      <c r="E672" s="111"/>
      <c r="F672" s="111"/>
      <c r="G672" s="112">
        <v>30</v>
      </c>
      <c r="H672" s="112">
        <f t="shared" ref="H672:K672" si="891">+H673+H674</f>
        <v>0</v>
      </c>
      <c r="I672" s="112">
        <f t="shared" si="891"/>
        <v>0</v>
      </c>
      <c r="J672" s="112">
        <f t="shared" si="891"/>
        <v>15</v>
      </c>
      <c r="K672" s="112">
        <f t="shared" si="891"/>
        <v>15</v>
      </c>
      <c r="L672" s="92" t="str">
        <f t="shared" si="859"/>
        <v>Huyện Nghi Xuân</v>
      </c>
      <c r="M672" s="94">
        <f t="shared" si="860"/>
        <v>0</v>
      </c>
      <c r="N672" s="92" t="s">
        <v>206</v>
      </c>
      <c r="O672" s="92" t="s">
        <v>218</v>
      </c>
    </row>
    <row r="673" spans="1:17" ht="25.5" customHeight="1">
      <c r="A673" s="118" t="s">
        <v>8</v>
      </c>
      <c r="B673" s="56" t="s">
        <v>219</v>
      </c>
      <c r="C673" s="111"/>
      <c r="D673" s="111"/>
      <c r="E673" s="111">
        <v>1</v>
      </c>
      <c r="F673" s="111"/>
      <c r="G673" s="112"/>
      <c r="H673" s="112">
        <f t="shared" ref="H673:H674" si="892">ROUND(C673*G673,0)</f>
        <v>0</v>
      </c>
      <c r="I673" s="112">
        <f t="shared" ref="I673:I674" si="893">G673-H673-J673-K673</f>
        <v>0</v>
      </c>
      <c r="J673" s="112">
        <f t="shared" ref="J673:J674" si="894">ROUND(E673*G673,0)</f>
        <v>0</v>
      </c>
      <c r="K673" s="112">
        <f t="shared" ref="K673:K674" si="895">ROUND(F673*G673,0)</f>
        <v>0</v>
      </c>
      <c r="L673" s="92" t="str">
        <f t="shared" si="859"/>
        <v>Huyện Nghi Xuân</v>
      </c>
      <c r="M673" s="94">
        <f t="shared" si="860"/>
        <v>0</v>
      </c>
      <c r="N673" s="92" t="s">
        <v>206</v>
      </c>
      <c r="O673" s="92" t="s">
        <v>218</v>
      </c>
    </row>
    <row r="674" spans="1:17" ht="25.5" customHeight="1">
      <c r="A674" s="118" t="s">
        <v>8</v>
      </c>
      <c r="B674" s="56" t="s">
        <v>220</v>
      </c>
      <c r="C674" s="111"/>
      <c r="D674" s="111"/>
      <c r="E674" s="111">
        <v>0.5</v>
      </c>
      <c r="F674" s="111">
        <v>0.5</v>
      </c>
      <c r="G674" s="119">
        <f>G672-G673</f>
        <v>30</v>
      </c>
      <c r="H674" s="112">
        <f t="shared" si="892"/>
        <v>0</v>
      </c>
      <c r="I674" s="112">
        <f t="shared" si="893"/>
        <v>0</v>
      </c>
      <c r="J674" s="112">
        <f t="shared" si="894"/>
        <v>15</v>
      </c>
      <c r="K674" s="112">
        <f t="shared" si="895"/>
        <v>15</v>
      </c>
      <c r="L674" s="92" t="str">
        <f t="shared" si="859"/>
        <v>Huyện Nghi Xuân</v>
      </c>
      <c r="M674" s="94">
        <f t="shared" si="860"/>
        <v>0</v>
      </c>
      <c r="N674" s="92" t="s">
        <v>206</v>
      </c>
      <c r="O674" s="92" t="s">
        <v>218</v>
      </c>
    </row>
    <row r="675" spans="1:17" ht="25.5" customHeight="1">
      <c r="A675" s="109" t="s">
        <v>235</v>
      </c>
      <c r="B675" s="110" t="s">
        <v>23</v>
      </c>
      <c r="C675" s="111"/>
      <c r="D675" s="111"/>
      <c r="E675" s="111"/>
      <c r="F675" s="111"/>
      <c r="G675" s="112">
        <v>850</v>
      </c>
      <c r="H675" s="112">
        <f t="shared" ref="H675:I675" si="896">+H676+H677</f>
        <v>0</v>
      </c>
      <c r="I675" s="112">
        <f t="shared" si="896"/>
        <v>0</v>
      </c>
      <c r="J675" s="112">
        <f>+J676+J677</f>
        <v>680</v>
      </c>
      <c r="K675" s="112">
        <f t="shared" ref="K675" si="897">+K676+K677</f>
        <v>170</v>
      </c>
      <c r="L675" s="92" t="str">
        <f t="shared" si="859"/>
        <v>Huyện Nghi Xuân</v>
      </c>
      <c r="M675" s="94">
        <f t="shared" si="860"/>
        <v>0</v>
      </c>
      <c r="N675" s="92" t="s">
        <v>206</v>
      </c>
      <c r="O675" s="92" t="s">
        <v>221</v>
      </c>
    </row>
    <row r="676" spans="1:17" ht="25.5" customHeight="1">
      <c r="A676" s="109" t="s">
        <v>8</v>
      </c>
      <c r="B676" s="110" t="s">
        <v>222</v>
      </c>
      <c r="C676" s="111"/>
      <c r="D676" s="111"/>
      <c r="E676" s="111">
        <v>0.8</v>
      </c>
      <c r="F676" s="111">
        <v>0.2</v>
      </c>
      <c r="G676" s="119">
        <f>G675-G677</f>
        <v>850</v>
      </c>
      <c r="H676" s="112">
        <f t="shared" ref="H676:H679" si="898">ROUND(C676*G676,0)</f>
        <v>0</v>
      </c>
      <c r="I676" s="112">
        <f t="shared" ref="I676:I679" si="899">G676-H676-J676-K676</f>
        <v>0</v>
      </c>
      <c r="J676" s="112">
        <f t="shared" ref="J676:J679" si="900">ROUND(E676*G676,0)</f>
        <v>680</v>
      </c>
      <c r="K676" s="112">
        <f t="shared" ref="K676:K679" si="901">ROUND(F676*G676,0)</f>
        <v>170</v>
      </c>
      <c r="L676" s="92" t="str">
        <f t="shared" si="859"/>
        <v>Huyện Nghi Xuân</v>
      </c>
      <c r="M676" s="94">
        <f t="shared" si="860"/>
        <v>0</v>
      </c>
      <c r="N676" s="92" t="s">
        <v>206</v>
      </c>
      <c r="O676" s="92" t="s">
        <v>221</v>
      </c>
    </row>
    <row r="677" spans="1:17" ht="25.5" customHeight="1">
      <c r="A677" s="109" t="s">
        <v>8</v>
      </c>
      <c r="B677" s="110" t="s">
        <v>223</v>
      </c>
      <c r="C677" s="111"/>
      <c r="D677" s="111"/>
      <c r="E677" s="111">
        <v>0.5</v>
      </c>
      <c r="F677" s="111">
        <v>0.5</v>
      </c>
      <c r="G677" s="112"/>
      <c r="H677" s="112">
        <f t="shared" si="898"/>
        <v>0</v>
      </c>
      <c r="I677" s="112">
        <f t="shared" si="899"/>
        <v>0</v>
      </c>
      <c r="J677" s="112">
        <f t="shared" si="900"/>
        <v>0</v>
      </c>
      <c r="K677" s="112">
        <f t="shared" si="901"/>
        <v>0</v>
      </c>
      <c r="L677" s="92" t="str">
        <f t="shared" si="859"/>
        <v>Huyện Nghi Xuân</v>
      </c>
      <c r="M677" s="94">
        <f t="shared" si="860"/>
        <v>0</v>
      </c>
      <c r="N677" s="92" t="s">
        <v>206</v>
      </c>
      <c r="O677" s="92" t="s">
        <v>221</v>
      </c>
    </row>
    <row r="678" spans="1:17" ht="25.5" customHeight="1">
      <c r="A678" s="109" t="s">
        <v>236</v>
      </c>
      <c r="B678" s="110" t="s">
        <v>25</v>
      </c>
      <c r="C678" s="111"/>
      <c r="D678" s="111"/>
      <c r="E678" s="111">
        <v>1</v>
      </c>
      <c r="F678" s="111"/>
      <c r="G678" s="112"/>
      <c r="H678" s="112">
        <f t="shared" si="898"/>
        <v>0</v>
      </c>
      <c r="I678" s="112">
        <f t="shared" si="899"/>
        <v>0</v>
      </c>
      <c r="J678" s="112">
        <f t="shared" si="900"/>
        <v>0</v>
      </c>
      <c r="K678" s="112">
        <f t="shared" si="901"/>
        <v>0</v>
      </c>
      <c r="L678" s="92" t="str">
        <f t="shared" si="859"/>
        <v>Huyện Nghi Xuân</v>
      </c>
      <c r="M678" s="94">
        <f t="shared" si="860"/>
        <v>0</v>
      </c>
      <c r="N678" s="92" t="s">
        <v>206</v>
      </c>
      <c r="O678" s="92" t="s">
        <v>224</v>
      </c>
    </row>
    <row r="679" spans="1:17" ht="25.5" customHeight="1">
      <c r="A679" s="109">
        <v>4</v>
      </c>
      <c r="B679" s="110" t="s">
        <v>207</v>
      </c>
      <c r="C679" s="111"/>
      <c r="D679" s="111">
        <v>0.5</v>
      </c>
      <c r="E679" s="111">
        <v>0.5</v>
      </c>
      <c r="F679" s="111"/>
      <c r="G679" s="117">
        <f>SUMIF('Bieu 01 (2020)'!$B$7:$B$19,"Huyện Nghi Xuân",'Bieu 01 (2020)'!$G$7:$G$19)</f>
        <v>5600</v>
      </c>
      <c r="H679" s="112">
        <f t="shared" si="898"/>
        <v>0</v>
      </c>
      <c r="I679" s="112">
        <f t="shared" si="899"/>
        <v>2800</v>
      </c>
      <c r="J679" s="112">
        <f t="shared" si="900"/>
        <v>2800</v>
      </c>
      <c r="K679" s="112">
        <f t="shared" si="901"/>
        <v>0</v>
      </c>
      <c r="L679" s="92" t="str">
        <f t="shared" si="859"/>
        <v>Huyện Nghi Xuân</v>
      </c>
      <c r="M679" s="94">
        <f t="shared" si="860"/>
        <v>0</v>
      </c>
      <c r="N679" s="92" t="s">
        <v>208</v>
      </c>
      <c r="O679" s="92" t="s">
        <v>201</v>
      </c>
    </row>
    <row r="680" spans="1:17" ht="25.5" customHeight="1">
      <c r="A680" s="109">
        <v>5</v>
      </c>
      <c r="B680" s="110" t="s">
        <v>29</v>
      </c>
      <c r="C680" s="111"/>
      <c r="D680" s="111"/>
      <c r="E680" s="111"/>
      <c r="F680" s="111"/>
      <c r="G680" s="117">
        <f>SUMIF('Bieu 01 (2020)'!$B$7:$B$19,"Huyện Nghi Xuân",'Bieu 01 (2020)'!$H$7:$H$19)</f>
        <v>25000</v>
      </c>
      <c r="H680" s="112">
        <f t="shared" ref="H680:I680" si="902">H681+H682</f>
        <v>0</v>
      </c>
      <c r="I680" s="112">
        <f t="shared" si="902"/>
        <v>0</v>
      </c>
      <c r="J680" s="112">
        <f>J681+J682</f>
        <v>24000</v>
      </c>
      <c r="K680" s="112">
        <f t="shared" ref="K680" si="903">K681+K682</f>
        <v>1000</v>
      </c>
      <c r="L680" s="92" t="str">
        <f t="shared" si="859"/>
        <v>Huyện Nghi Xuân</v>
      </c>
      <c r="M680" s="94">
        <f t="shared" si="860"/>
        <v>0</v>
      </c>
      <c r="N680" s="92" t="s">
        <v>29</v>
      </c>
      <c r="O680" s="92" t="s">
        <v>201</v>
      </c>
    </row>
    <row r="681" spans="1:17" ht="25.5" customHeight="1">
      <c r="A681" s="109" t="s">
        <v>8</v>
      </c>
      <c r="B681" s="110" t="s">
        <v>237</v>
      </c>
      <c r="C681" s="111"/>
      <c r="D681" s="111"/>
      <c r="E681" s="111"/>
      <c r="F681" s="111">
        <v>1</v>
      </c>
      <c r="G681" s="112">
        <v>1000</v>
      </c>
      <c r="H681" s="112">
        <f t="shared" ref="H681:H682" si="904">ROUND(C681*G681,0)</f>
        <v>0</v>
      </c>
      <c r="I681" s="112">
        <f t="shared" ref="I681:I682" si="905">G681-H681-J681-K681</f>
        <v>0</v>
      </c>
      <c r="J681" s="112">
        <f t="shared" ref="J681:J682" si="906">ROUND(E681*G681,0)</f>
        <v>0</v>
      </c>
      <c r="K681" s="112">
        <f t="shared" ref="K681:K682" si="907">ROUND(F681*G681,0)</f>
        <v>1000</v>
      </c>
      <c r="L681" s="92" t="str">
        <f t="shared" si="859"/>
        <v>Huyện Nghi Xuân</v>
      </c>
      <c r="M681" s="94">
        <f t="shared" si="860"/>
        <v>0</v>
      </c>
      <c r="N681" s="92" t="s">
        <v>29</v>
      </c>
      <c r="O681" s="92" t="s">
        <v>238</v>
      </c>
    </row>
    <row r="682" spans="1:17" ht="25.5" customHeight="1">
      <c r="A682" s="109" t="s">
        <v>8</v>
      </c>
      <c r="B682" s="110" t="s">
        <v>239</v>
      </c>
      <c r="C682" s="111"/>
      <c r="D682" s="111"/>
      <c r="E682" s="111">
        <v>1</v>
      </c>
      <c r="F682" s="111"/>
      <c r="G682" s="119">
        <f>G680-G681</f>
        <v>24000</v>
      </c>
      <c r="H682" s="112">
        <f t="shared" si="904"/>
        <v>0</v>
      </c>
      <c r="I682" s="112">
        <f t="shared" si="905"/>
        <v>0</v>
      </c>
      <c r="J682" s="112">
        <f t="shared" si="906"/>
        <v>24000</v>
      </c>
      <c r="K682" s="112">
        <f t="shared" si="907"/>
        <v>0</v>
      </c>
      <c r="L682" s="92" t="str">
        <f t="shared" si="859"/>
        <v>Huyện Nghi Xuân</v>
      </c>
      <c r="M682" s="94">
        <f t="shared" si="860"/>
        <v>0</v>
      </c>
      <c r="N682" s="92" t="s">
        <v>29</v>
      </c>
      <c r="O682" s="92" t="s">
        <v>240</v>
      </c>
    </row>
    <row r="683" spans="1:17" s="88" customFormat="1" ht="25.5" customHeight="1">
      <c r="A683" s="113">
        <v>6</v>
      </c>
      <c r="B683" s="114" t="s">
        <v>31</v>
      </c>
      <c r="C683" s="115"/>
      <c r="D683" s="115"/>
      <c r="E683" s="115"/>
      <c r="F683" s="115"/>
      <c r="G683" s="116">
        <f>G684+G689</f>
        <v>3500</v>
      </c>
      <c r="H683" s="116">
        <f t="shared" ref="H683" si="908">H684+H689</f>
        <v>0</v>
      </c>
      <c r="I683" s="116">
        <f>I684+I689</f>
        <v>0</v>
      </c>
      <c r="J683" s="116">
        <f t="shared" ref="J683:K683" si="909">J684+J689</f>
        <v>2602</v>
      </c>
      <c r="K683" s="116">
        <f t="shared" si="909"/>
        <v>898</v>
      </c>
      <c r="L683" s="108" t="str">
        <f t="shared" si="859"/>
        <v>Huyện Nghi Xuân</v>
      </c>
      <c r="M683" s="94">
        <f t="shared" si="860"/>
        <v>0</v>
      </c>
      <c r="N683" s="108" t="s">
        <v>165</v>
      </c>
      <c r="O683" s="108" t="s">
        <v>201</v>
      </c>
      <c r="P683" s="108"/>
      <c r="Q683" s="108"/>
    </row>
    <row r="684" spans="1:17" ht="25.5" customHeight="1">
      <c r="A684" s="109" t="s">
        <v>241</v>
      </c>
      <c r="B684" s="110" t="s">
        <v>242</v>
      </c>
      <c r="C684" s="111"/>
      <c r="D684" s="111"/>
      <c r="E684" s="111"/>
      <c r="F684" s="111"/>
      <c r="G684" s="112">
        <v>763</v>
      </c>
      <c r="H684" s="112">
        <f t="shared" ref="H684:I684" si="910">H685+H688</f>
        <v>0</v>
      </c>
      <c r="I684" s="112">
        <f t="shared" si="910"/>
        <v>0</v>
      </c>
      <c r="J684" s="112">
        <f>J685+J688</f>
        <v>525</v>
      </c>
      <c r="K684" s="112">
        <f t="shared" ref="K684" si="911">K685+K688</f>
        <v>238</v>
      </c>
      <c r="L684" s="92" t="str">
        <f t="shared" si="859"/>
        <v>Huyện Nghi Xuân</v>
      </c>
      <c r="M684" s="94">
        <f t="shared" si="860"/>
        <v>0</v>
      </c>
      <c r="N684" s="92" t="s">
        <v>165</v>
      </c>
      <c r="O684" s="92" t="s">
        <v>243</v>
      </c>
      <c r="P684" s="92" t="s">
        <v>201</v>
      </c>
    </row>
    <row r="685" spans="1:17" ht="25.5" customHeight="1">
      <c r="A685" s="109" t="s">
        <v>71</v>
      </c>
      <c r="B685" s="110" t="s">
        <v>244</v>
      </c>
      <c r="C685" s="111"/>
      <c r="D685" s="111"/>
      <c r="E685" s="111"/>
      <c r="F685" s="111"/>
      <c r="G685" s="112">
        <v>238</v>
      </c>
      <c r="H685" s="112">
        <f t="shared" ref="H685:I685" si="912">+H686+H687</f>
        <v>0</v>
      </c>
      <c r="I685" s="112">
        <f t="shared" si="912"/>
        <v>0</v>
      </c>
      <c r="J685" s="112">
        <f>+J686+J687</f>
        <v>0</v>
      </c>
      <c r="K685" s="112">
        <f t="shared" ref="K685" si="913">+K686+K687</f>
        <v>238</v>
      </c>
      <c r="L685" s="92" t="str">
        <f t="shared" si="859"/>
        <v>Huyện Nghi Xuân</v>
      </c>
      <c r="M685" s="94">
        <f t="shared" si="860"/>
        <v>0</v>
      </c>
      <c r="N685" s="92" t="s">
        <v>165</v>
      </c>
      <c r="O685" s="92" t="s">
        <v>243</v>
      </c>
    </row>
    <row r="686" spans="1:17" ht="25.5" customHeight="1">
      <c r="A686" s="109" t="s">
        <v>8</v>
      </c>
      <c r="B686" s="110" t="s">
        <v>245</v>
      </c>
      <c r="C686" s="111"/>
      <c r="D686" s="111"/>
      <c r="E686" s="111"/>
      <c r="F686" s="111">
        <v>1</v>
      </c>
      <c r="G686" s="119">
        <f>G685-G687</f>
        <v>238</v>
      </c>
      <c r="H686" s="112">
        <f t="shared" ref="H686:H688" si="914">ROUND(C686*G686,0)</f>
        <v>0</v>
      </c>
      <c r="I686" s="112">
        <f t="shared" ref="I686:I688" si="915">G686-H686-J686-K686</f>
        <v>0</v>
      </c>
      <c r="J686" s="112">
        <f t="shared" ref="J686:J688" si="916">ROUND(E686*G686,0)</f>
        <v>0</v>
      </c>
      <c r="K686" s="112">
        <f t="shared" ref="K686:K688" si="917">ROUND(F686*G686,0)</f>
        <v>238</v>
      </c>
      <c r="L686" s="92" t="str">
        <f t="shared" si="859"/>
        <v>Huyện Nghi Xuân</v>
      </c>
      <c r="M686" s="94">
        <f t="shared" si="860"/>
        <v>0</v>
      </c>
      <c r="N686" s="92" t="s">
        <v>165</v>
      </c>
      <c r="O686" s="92" t="s">
        <v>243</v>
      </c>
    </row>
    <row r="687" spans="1:17" ht="25.5" customHeight="1">
      <c r="A687" s="109" t="s">
        <v>8</v>
      </c>
      <c r="B687" s="110" t="s">
        <v>246</v>
      </c>
      <c r="C687" s="111"/>
      <c r="D687" s="111"/>
      <c r="E687" s="111">
        <v>0.6</v>
      </c>
      <c r="F687" s="111">
        <v>0.4</v>
      </c>
      <c r="G687" s="119"/>
      <c r="H687" s="112">
        <f t="shared" si="914"/>
        <v>0</v>
      </c>
      <c r="I687" s="112">
        <f t="shared" si="915"/>
        <v>0</v>
      </c>
      <c r="J687" s="112">
        <f t="shared" si="916"/>
        <v>0</v>
      </c>
      <c r="K687" s="112">
        <f t="shared" si="917"/>
        <v>0</v>
      </c>
      <c r="L687" s="92" t="str">
        <f t="shared" si="859"/>
        <v>Huyện Nghi Xuân</v>
      </c>
      <c r="M687" s="94">
        <f t="shared" si="860"/>
        <v>0</v>
      </c>
      <c r="N687" s="92" t="s">
        <v>165</v>
      </c>
      <c r="O687" s="92" t="s">
        <v>243</v>
      </c>
    </row>
    <row r="688" spans="1:17" ht="25.5" customHeight="1">
      <c r="A688" s="109" t="s">
        <v>72</v>
      </c>
      <c r="B688" s="110" t="s">
        <v>247</v>
      </c>
      <c r="C688" s="111"/>
      <c r="D688" s="111"/>
      <c r="E688" s="111">
        <v>1</v>
      </c>
      <c r="F688" s="111"/>
      <c r="G688" s="119">
        <f>G684-G685</f>
        <v>525</v>
      </c>
      <c r="H688" s="112">
        <f t="shared" si="914"/>
        <v>0</v>
      </c>
      <c r="I688" s="112">
        <f t="shared" si="915"/>
        <v>0</v>
      </c>
      <c r="J688" s="112">
        <f t="shared" si="916"/>
        <v>525</v>
      </c>
      <c r="K688" s="112">
        <f t="shared" si="917"/>
        <v>0</v>
      </c>
      <c r="L688" s="92" t="str">
        <f t="shared" si="859"/>
        <v>Huyện Nghi Xuân</v>
      </c>
      <c r="M688" s="94">
        <f t="shared" si="860"/>
        <v>0</v>
      </c>
      <c r="N688" s="92" t="s">
        <v>165</v>
      </c>
      <c r="O688" s="92" t="s">
        <v>243</v>
      </c>
    </row>
    <row r="689" spans="1:17" ht="25.5" customHeight="1">
      <c r="A689" s="109" t="s">
        <v>248</v>
      </c>
      <c r="B689" s="110" t="s">
        <v>249</v>
      </c>
      <c r="C689" s="111"/>
      <c r="D689" s="111"/>
      <c r="E689" s="111"/>
      <c r="F689" s="111"/>
      <c r="G689" s="117">
        <f>SUMIF('Bieu 01 (2020)'!$B$7:$B$19,"Huyện Nghi Xuân",'Bieu 01 (2020)'!$I$7:$I$19)-G684</f>
        <v>2737</v>
      </c>
      <c r="H689" s="112">
        <f t="shared" ref="H689:I689" si="918">+H690+H691</f>
        <v>0</v>
      </c>
      <c r="I689" s="112">
        <f t="shared" si="918"/>
        <v>0</v>
      </c>
      <c r="J689" s="112">
        <f>+J690+J691</f>
        <v>2077</v>
      </c>
      <c r="K689" s="112">
        <f t="shared" ref="K689" si="919">+K690+K691</f>
        <v>660</v>
      </c>
      <c r="L689" s="92" t="str">
        <f t="shared" si="859"/>
        <v>Huyện Nghi Xuân</v>
      </c>
      <c r="M689" s="94">
        <f t="shared" si="860"/>
        <v>0</v>
      </c>
      <c r="N689" s="92" t="s">
        <v>165</v>
      </c>
      <c r="O689" s="92" t="s">
        <v>250</v>
      </c>
      <c r="P689" s="92" t="s">
        <v>201</v>
      </c>
    </row>
    <row r="690" spans="1:17" ht="25.5" customHeight="1">
      <c r="A690" s="109" t="s">
        <v>8</v>
      </c>
      <c r="B690" s="110" t="s">
        <v>251</v>
      </c>
      <c r="C690" s="111"/>
      <c r="D690" s="111"/>
      <c r="E690" s="111">
        <v>1</v>
      </c>
      <c r="F690" s="111"/>
      <c r="G690" s="119">
        <f>G689-G691</f>
        <v>2077</v>
      </c>
      <c r="H690" s="112">
        <f t="shared" ref="H690:H692" si="920">ROUND(C690*G690,0)</f>
        <v>0</v>
      </c>
      <c r="I690" s="112">
        <f t="shared" ref="I690:I692" si="921">G690-H690-J690-K690</f>
        <v>0</v>
      </c>
      <c r="J690" s="112">
        <f t="shared" ref="J690:J692" si="922">ROUND(E690*G690,0)</f>
        <v>2077</v>
      </c>
      <c r="K690" s="112">
        <f t="shared" ref="K690:K692" si="923">ROUND(F690*G690,0)</f>
        <v>0</v>
      </c>
      <c r="L690" s="92" t="str">
        <f t="shared" si="859"/>
        <v>Huyện Nghi Xuân</v>
      </c>
      <c r="M690" s="94">
        <f t="shared" si="860"/>
        <v>0</v>
      </c>
      <c r="N690" s="92" t="s">
        <v>165</v>
      </c>
      <c r="O690" s="92" t="s">
        <v>250</v>
      </c>
    </row>
    <row r="691" spans="1:17" ht="25.5" customHeight="1">
      <c r="A691" s="109" t="s">
        <v>8</v>
      </c>
      <c r="B691" s="110" t="s">
        <v>252</v>
      </c>
      <c r="C691" s="111"/>
      <c r="D691" s="111"/>
      <c r="E691" s="111"/>
      <c r="F691" s="111">
        <v>1</v>
      </c>
      <c r="G691" s="112">
        <v>660</v>
      </c>
      <c r="H691" s="112">
        <f t="shared" si="920"/>
        <v>0</v>
      </c>
      <c r="I691" s="112">
        <f t="shared" si="921"/>
        <v>0</v>
      </c>
      <c r="J691" s="112">
        <f t="shared" si="922"/>
        <v>0</v>
      </c>
      <c r="K691" s="112">
        <f t="shared" si="923"/>
        <v>660</v>
      </c>
      <c r="L691" s="92" t="str">
        <f t="shared" si="859"/>
        <v>Huyện Nghi Xuân</v>
      </c>
      <c r="M691" s="94">
        <f t="shared" si="860"/>
        <v>0</v>
      </c>
      <c r="N691" s="92" t="s">
        <v>165</v>
      </c>
      <c r="O691" s="92" t="s">
        <v>250</v>
      </c>
    </row>
    <row r="692" spans="1:17" ht="25.5" customHeight="1">
      <c r="A692" s="109">
        <v>7</v>
      </c>
      <c r="B692" s="110" t="s">
        <v>209</v>
      </c>
      <c r="C692" s="111"/>
      <c r="D692" s="111"/>
      <c r="E692" s="111"/>
      <c r="F692" s="111">
        <v>1</v>
      </c>
      <c r="G692" s="117">
        <f>SUMIF('Bieu 01 (2020)'!$B$7:$B$19,"Huyện Nghi Xuân",'Bieu 01 (2020)'!$J$7:$J$19)</f>
        <v>750</v>
      </c>
      <c r="H692" s="112">
        <f t="shared" si="920"/>
        <v>0</v>
      </c>
      <c r="I692" s="112">
        <f t="shared" si="921"/>
        <v>0</v>
      </c>
      <c r="J692" s="112">
        <f t="shared" si="922"/>
        <v>0</v>
      </c>
      <c r="K692" s="112">
        <f t="shared" si="923"/>
        <v>750</v>
      </c>
      <c r="L692" s="92" t="str">
        <f t="shared" si="859"/>
        <v>Huyện Nghi Xuân</v>
      </c>
      <c r="M692" s="94">
        <f t="shared" si="860"/>
        <v>0</v>
      </c>
      <c r="N692" s="92" t="s">
        <v>210</v>
      </c>
      <c r="O692" s="92" t="s">
        <v>201</v>
      </c>
    </row>
    <row r="693" spans="1:17" s="88" customFormat="1" ht="25.5" customHeight="1">
      <c r="A693" s="113">
        <v>8</v>
      </c>
      <c r="B693" s="114" t="s">
        <v>211</v>
      </c>
      <c r="C693" s="115"/>
      <c r="D693" s="115"/>
      <c r="E693" s="115"/>
      <c r="F693" s="115"/>
      <c r="G693" s="116">
        <f>G694</f>
        <v>4406</v>
      </c>
      <c r="H693" s="116">
        <f t="shared" ref="H693:K693" si="924">H694</f>
        <v>0</v>
      </c>
      <c r="I693" s="116">
        <f t="shared" si="924"/>
        <v>1451</v>
      </c>
      <c r="J693" s="116">
        <f t="shared" si="924"/>
        <v>2504</v>
      </c>
      <c r="K693" s="116">
        <f t="shared" si="924"/>
        <v>451</v>
      </c>
      <c r="L693" s="108" t="str">
        <f t="shared" si="859"/>
        <v>Huyện Nghi Xuân</v>
      </c>
      <c r="M693" s="94">
        <f t="shared" si="860"/>
        <v>0</v>
      </c>
      <c r="N693" s="108" t="s">
        <v>32</v>
      </c>
      <c r="O693" s="108" t="s">
        <v>201</v>
      </c>
      <c r="P693" s="92" t="s">
        <v>253</v>
      </c>
      <c r="Q693" s="108"/>
    </row>
    <row r="694" spans="1:17" ht="25.5" customHeight="1">
      <c r="A694" s="109" t="s">
        <v>71</v>
      </c>
      <c r="B694" s="110" t="s">
        <v>352</v>
      </c>
      <c r="C694" s="111"/>
      <c r="D694" s="111"/>
      <c r="E694" s="111"/>
      <c r="F694" s="111"/>
      <c r="G694" s="117">
        <f>SUMIF('Bieu 01 (2020)'!$B$7:$B$19,"Huyện Nghi Xuân",'Bieu 01 (2020)'!$K$7:$K$19)</f>
        <v>4406</v>
      </c>
      <c r="H694" s="112">
        <f t="shared" ref="H694:I694" si="925">+H695+H696</f>
        <v>0</v>
      </c>
      <c r="I694" s="112">
        <f t="shared" si="925"/>
        <v>1451</v>
      </c>
      <c r="J694" s="112">
        <f>+J695+J696</f>
        <v>2504</v>
      </c>
      <c r="K694" s="112">
        <f t="shared" ref="K694" si="926">+K695+K696</f>
        <v>451</v>
      </c>
      <c r="L694" s="108" t="str">
        <f t="shared" si="859"/>
        <v>Huyện Nghi Xuân</v>
      </c>
      <c r="M694" s="94">
        <f t="shared" si="860"/>
        <v>0</v>
      </c>
      <c r="N694" s="92" t="s">
        <v>32</v>
      </c>
      <c r="P694" s="92" t="s">
        <v>253</v>
      </c>
    </row>
    <row r="695" spans="1:17" ht="25.5" customHeight="1">
      <c r="A695" s="109" t="s">
        <v>8</v>
      </c>
      <c r="B695" s="110" t="s">
        <v>255</v>
      </c>
      <c r="C695" s="111"/>
      <c r="D695" s="111"/>
      <c r="E695" s="120">
        <v>0.7</v>
      </c>
      <c r="F695" s="120">
        <v>0.3</v>
      </c>
      <c r="G695" s="112">
        <v>1503</v>
      </c>
      <c r="H695" s="112">
        <f t="shared" ref="H695:H696" si="927">ROUND(C695*G695,0)</f>
        <v>0</v>
      </c>
      <c r="I695" s="112">
        <f t="shared" ref="I695:I696" si="928">G695-H695-J695-K695</f>
        <v>0</v>
      </c>
      <c r="J695" s="112">
        <f t="shared" ref="J695:J696" si="929">ROUND(E695*G695,0)</f>
        <v>1052</v>
      </c>
      <c r="K695" s="112">
        <f t="shared" ref="K695:K696" si="930">ROUND(F695*G695,0)</f>
        <v>451</v>
      </c>
      <c r="L695" s="92" t="str">
        <f t="shared" si="859"/>
        <v>Huyện Nghi Xuân</v>
      </c>
      <c r="M695" s="94">
        <f t="shared" si="860"/>
        <v>0</v>
      </c>
      <c r="N695" s="92" t="s">
        <v>32</v>
      </c>
      <c r="P695" s="92" t="s">
        <v>253</v>
      </c>
      <c r="Q695" s="92" t="s">
        <v>256</v>
      </c>
    </row>
    <row r="696" spans="1:17" ht="25.5" customHeight="1">
      <c r="A696" s="109" t="s">
        <v>8</v>
      </c>
      <c r="B696" s="110" t="s">
        <v>257</v>
      </c>
      <c r="C696" s="111"/>
      <c r="D696" s="111">
        <v>0.5</v>
      </c>
      <c r="E696" s="111">
        <v>0.5</v>
      </c>
      <c r="F696" s="111"/>
      <c r="G696" s="119">
        <f>G694-G695</f>
        <v>2903</v>
      </c>
      <c r="H696" s="112">
        <f t="shared" si="927"/>
        <v>0</v>
      </c>
      <c r="I696" s="112">
        <f t="shared" si="928"/>
        <v>1451</v>
      </c>
      <c r="J696" s="112">
        <f t="shared" si="929"/>
        <v>1452</v>
      </c>
      <c r="K696" s="112">
        <f t="shared" si="930"/>
        <v>0</v>
      </c>
      <c r="L696" s="92" t="str">
        <f t="shared" si="859"/>
        <v>Huyện Nghi Xuân</v>
      </c>
      <c r="M696" s="94">
        <f t="shared" si="860"/>
        <v>0</v>
      </c>
      <c r="N696" s="92" t="s">
        <v>32</v>
      </c>
      <c r="P696" s="92" t="s">
        <v>253</v>
      </c>
      <c r="Q696" s="92" t="s">
        <v>258</v>
      </c>
    </row>
    <row r="697" spans="1:17" ht="25.5" customHeight="1">
      <c r="A697" s="109">
        <v>9</v>
      </c>
      <c r="B697" s="110" t="s">
        <v>212</v>
      </c>
      <c r="C697" s="111"/>
      <c r="D697" s="111"/>
      <c r="E697" s="111"/>
      <c r="F697" s="111"/>
      <c r="G697" s="112">
        <f>G698+G699</f>
        <v>1000</v>
      </c>
      <c r="H697" s="112">
        <f t="shared" ref="H697:K697" si="931">H698+H699</f>
        <v>0</v>
      </c>
      <c r="I697" s="112">
        <f t="shared" si="931"/>
        <v>500</v>
      </c>
      <c r="J697" s="112">
        <f t="shared" si="931"/>
        <v>500</v>
      </c>
      <c r="K697" s="112">
        <f t="shared" si="931"/>
        <v>0</v>
      </c>
      <c r="L697" s="92" t="str">
        <f t="shared" si="859"/>
        <v>Huyện Nghi Xuân</v>
      </c>
      <c r="M697" s="94">
        <f t="shared" si="860"/>
        <v>0</v>
      </c>
      <c r="N697" s="92" t="s">
        <v>213</v>
      </c>
      <c r="O697" s="92" t="s">
        <v>201</v>
      </c>
    </row>
    <row r="698" spans="1:17" ht="25.5" customHeight="1">
      <c r="A698" s="109" t="s">
        <v>8</v>
      </c>
      <c r="B698" s="110" t="s">
        <v>259</v>
      </c>
      <c r="C698" s="121">
        <v>0.7</v>
      </c>
      <c r="D698" s="121">
        <v>0.2</v>
      </c>
      <c r="E698" s="121">
        <v>0.1</v>
      </c>
      <c r="F698" s="111"/>
      <c r="G698" s="112"/>
      <c r="H698" s="112">
        <f t="shared" ref="H698:H699" si="932">ROUND(C698*G698,0)</f>
        <v>0</v>
      </c>
      <c r="I698" s="112">
        <f t="shared" ref="I698:I699" si="933">G698-H698-J698-K698</f>
        <v>0</v>
      </c>
      <c r="J698" s="112">
        <f t="shared" ref="J698:J699" si="934">ROUND(E698*G698,0)</f>
        <v>0</v>
      </c>
      <c r="K698" s="112">
        <f t="shared" ref="K698:K699" si="935">ROUND(F698*G698,0)</f>
        <v>0</v>
      </c>
      <c r="L698" s="92" t="str">
        <f t="shared" si="859"/>
        <v>Huyện Nghi Xuân</v>
      </c>
      <c r="M698" s="94">
        <f t="shared" si="860"/>
        <v>0</v>
      </c>
      <c r="N698" s="92" t="s">
        <v>213</v>
      </c>
    </row>
    <row r="699" spans="1:17" ht="25.5" customHeight="1">
      <c r="A699" s="109" t="s">
        <v>8</v>
      </c>
      <c r="B699" s="110" t="s">
        <v>260</v>
      </c>
      <c r="C699" s="111"/>
      <c r="D699" s="121">
        <v>0.5</v>
      </c>
      <c r="E699" s="121">
        <v>0.5</v>
      </c>
      <c r="F699" s="111"/>
      <c r="G699" s="117">
        <f>SUMIF('Bieu 01 (2020)'!$B$7:$B$19,"Huyện Nghi Xuân",'Bieu 01 (2020)'!$L$7:$L$19)-G698</f>
        <v>1000</v>
      </c>
      <c r="H699" s="112">
        <f t="shared" si="932"/>
        <v>0</v>
      </c>
      <c r="I699" s="112">
        <f t="shared" si="933"/>
        <v>500</v>
      </c>
      <c r="J699" s="112">
        <f t="shared" si="934"/>
        <v>500</v>
      </c>
      <c r="K699" s="112">
        <f t="shared" si="935"/>
        <v>0</v>
      </c>
      <c r="L699" s="92" t="str">
        <f t="shared" si="859"/>
        <v>Huyện Nghi Xuân</v>
      </c>
      <c r="M699" s="94">
        <f t="shared" si="860"/>
        <v>0</v>
      </c>
      <c r="N699" s="92" t="s">
        <v>213</v>
      </c>
    </row>
    <row r="700" spans="1:17" s="88" customFormat="1" ht="25.5" customHeight="1">
      <c r="A700" s="113">
        <v>10</v>
      </c>
      <c r="B700" s="114" t="s">
        <v>214</v>
      </c>
      <c r="C700" s="115"/>
      <c r="D700" s="115"/>
      <c r="E700" s="115"/>
      <c r="F700" s="115"/>
      <c r="G700" s="116">
        <f>+G701+G706+G716+G720+G721+G722</f>
        <v>228000</v>
      </c>
      <c r="H700" s="116">
        <f>+H701+H706+H716+H720+H721+H722</f>
        <v>0</v>
      </c>
      <c r="I700" s="116">
        <f>+I701+I706+I716+I720+I721+I722</f>
        <v>0</v>
      </c>
      <c r="J700" s="116">
        <f>+J701+J706+J716+J720+J721+J722</f>
        <v>194000</v>
      </c>
      <c r="K700" s="116">
        <f>+K701+K706+K716+K720+K721+K722</f>
        <v>34000</v>
      </c>
      <c r="L700" s="108" t="str">
        <f t="shared" si="859"/>
        <v>Huyện Nghi Xuân</v>
      </c>
      <c r="M700" s="94">
        <f t="shared" si="860"/>
        <v>0</v>
      </c>
      <c r="N700" s="108" t="s">
        <v>215</v>
      </c>
      <c r="O700" s="108" t="s">
        <v>201</v>
      </c>
      <c r="P700" s="108"/>
      <c r="Q700" s="108"/>
    </row>
    <row r="701" spans="1:17" s="88" customFormat="1" ht="25.5" customHeight="1">
      <c r="A701" s="113" t="s">
        <v>261</v>
      </c>
      <c r="B701" s="114" t="s">
        <v>262</v>
      </c>
      <c r="C701" s="115"/>
      <c r="D701" s="115"/>
      <c r="E701" s="115"/>
      <c r="F701" s="115"/>
      <c r="G701" s="116"/>
      <c r="H701" s="116">
        <f>H702+H705</f>
        <v>0</v>
      </c>
      <c r="I701" s="116">
        <f t="shared" ref="I701:K701" si="936">I702+I705</f>
        <v>0</v>
      </c>
      <c r="J701" s="116">
        <f t="shared" si="936"/>
        <v>0</v>
      </c>
      <c r="K701" s="116">
        <f t="shared" si="936"/>
        <v>0</v>
      </c>
      <c r="L701" s="108" t="str">
        <f t="shared" si="859"/>
        <v>Huyện Nghi Xuân</v>
      </c>
      <c r="M701" s="94">
        <f t="shared" si="860"/>
        <v>0</v>
      </c>
      <c r="N701" s="92" t="s">
        <v>215</v>
      </c>
      <c r="O701" s="108" t="s">
        <v>263</v>
      </c>
      <c r="P701" s="108" t="s">
        <v>201</v>
      </c>
      <c r="Q701" s="108"/>
    </row>
    <row r="702" spans="1:17" ht="39" customHeight="1">
      <c r="A702" s="109" t="s">
        <v>71</v>
      </c>
      <c r="B702" s="110" t="s">
        <v>353</v>
      </c>
      <c r="C702" s="111"/>
      <c r="D702" s="111"/>
      <c r="E702" s="111"/>
      <c r="F702" s="111"/>
      <c r="G702" s="112"/>
      <c r="H702" s="112">
        <f t="shared" ref="H702:K702" si="937">+H703+H704</f>
        <v>0</v>
      </c>
      <c r="I702" s="112">
        <f t="shared" si="937"/>
        <v>0</v>
      </c>
      <c r="J702" s="112">
        <f t="shared" si="937"/>
        <v>0</v>
      </c>
      <c r="K702" s="112">
        <f t="shared" si="937"/>
        <v>0</v>
      </c>
      <c r="L702" s="92" t="str">
        <f t="shared" si="859"/>
        <v>Huyện Nghi Xuân</v>
      </c>
      <c r="M702" s="94">
        <f t="shared" si="860"/>
        <v>0</v>
      </c>
      <c r="N702" s="92" t="s">
        <v>215</v>
      </c>
      <c r="O702" s="92" t="s">
        <v>263</v>
      </c>
      <c r="P702" s="92" t="s">
        <v>265</v>
      </c>
    </row>
    <row r="703" spans="1:17" ht="25.5" customHeight="1">
      <c r="A703" s="109" t="s">
        <v>8</v>
      </c>
      <c r="B703" s="110" t="s">
        <v>266</v>
      </c>
      <c r="C703" s="111"/>
      <c r="D703" s="111">
        <v>1</v>
      </c>
      <c r="E703" s="111"/>
      <c r="F703" s="111"/>
      <c r="G703" s="119">
        <f>ROUND(G702*55%,0)</f>
        <v>0</v>
      </c>
      <c r="H703" s="112">
        <f t="shared" ref="H703:H705" si="938">ROUND(C703*G703,0)</f>
        <v>0</v>
      </c>
      <c r="I703" s="112">
        <f t="shared" ref="I703:I704" si="939">G703-H703-J703-K703</f>
        <v>0</v>
      </c>
      <c r="J703" s="112">
        <f t="shared" ref="J703:J705" si="940">ROUND(E703*G703,0)</f>
        <v>0</v>
      </c>
      <c r="K703" s="112">
        <f t="shared" ref="K703:K705" si="941">ROUND(F703*G703,0)</f>
        <v>0</v>
      </c>
      <c r="L703" s="92" t="str">
        <f t="shared" si="859"/>
        <v>Huyện Nghi Xuân</v>
      </c>
      <c r="M703" s="94">
        <f t="shared" si="860"/>
        <v>0</v>
      </c>
      <c r="N703" s="92" t="s">
        <v>215</v>
      </c>
      <c r="O703" s="92" t="s">
        <v>263</v>
      </c>
      <c r="P703" s="92" t="s">
        <v>265</v>
      </c>
      <c r="Q703" s="92" t="s">
        <v>267</v>
      </c>
    </row>
    <row r="704" spans="1:17" ht="25.5" customHeight="1">
      <c r="A704" s="109" t="s">
        <v>8</v>
      </c>
      <c r="B704" s="110" t="s">
        <v>268</v>
      </c>
      <c r="C704" s="111"/>
      <c r="D704" s="120">
        <v>0.6</v>
      </c>
      <c r="E704" s="120">
        <v>0.4</v>
      </c>
      <c r="F704" s="111"/>
      <c r="G704" s="119">
        <f>G702-G703</f>
        <v>0</v>
      </c>
      <c r="H704" s="112">
        <f t="shared" si="938"/>
        <v>0</v>
      </c>
      <c r="I704" s="112">
        <f t="shared" si="939"/>
        <v>0</v>
      </c>
      <c r="J704" s="112">
        <f t="shared" si="940"/>
        <v>0</v>
      </c>
      <c r="K704" s="112">
        <f t="shared" si="941"/>
        <v>0</v>
      </c>
      <c r="L704" s="92" t="str">
        <f t="shared" si="859"/>
        <v>Huyện Nghi Xuân</v>
      </c>
      <c r="M704" s="94">
        <f t="shared" si="860"/>
        <v>0</v>
      </c>
      <c r="N704" s="92" t="s">
        <v>215</v>
      </c>
      <c r="O704" s="92" t="s">
        <v>263</v>
      </c>
      <c r="P704" s="92" t="s">
        <v>265</v>
      </c>
      <c r="Q704" s="92" t="s">
        <v>269</v>
      </c>
    </row>
    <row r="705" spans="1:17" ht="25.5" customHeight="1">
      <c r="A705" s="109" t="s">
        <v>72</v>
      </c>
      <c r="B705" s="110" t="s">
        <v>354</v>
      </c>
      <c r="C705" s="111"/>
      <c r="D705" s="111"/>
      <c r="E705" s="120">
        <v>1</v>
      </c>
      <c r="F705" s="111"/>
      <c r="G705" s="119"/>
      <c r="H705" s="112">
        <f t="shared" si="938"/>
        <v>0</v>
      </c>
      <c r="I705" s="112">
        <f>G705-H705-J705-K705</f>
        <v>0</v>
      </c>
      <c r="J705" s="112">
        <f t="shared" si="940"/>
        <v>0</v>
      </c>
      <c r="K705" s="112">
        <f t="shared" si="941"/>
        <v>0</v>
      </c>
      <c r="L705" s="92" t="str">
        <f t="shared" si="859"/>
        <v>Huyện Nghi Xuân</v>
      </c>
      <c r="M705" s="94">
        <f t="shared" si="860"/>
        <v>0</v>
      </c>
      <c r="N705" s="92" t="s">
        <v>215</v>
      </c>
      <c r="O705" s="92" t="s">
        <v>263</v>
      </c>
      <c r="P705" s="92" t="s">
        <v>271</v>
      </c>
    </row>
    <row r="706" spans="1:17" s="88" customFormat="1" ht="25.5" customHeight="1">
      <c r="A706" s="113" t="s">
        <v>273</v>
      </c>
      <c r="B706" s="114" t="s">
        <v>274</v>
      </c>
      <c r="C706" s="115"/>
      <c r="D706" s="115"/>
      <c r="E706" s="115"/>
      <c r="F706" s="115"/>
      <c r="G706" s="116"/>
      <c r="H706" s="116">
        <f>+H707+H710</f>
        <v>0</v>
      </c>
      <c r="I706" s="116">
        <f t="shared" ref="I706:K706" si="942">+I707+I710</f>
        <v>0</v>
      </c>
      <c r="J706" s="116">
        <f t="shared" si="942"/>
        <v>0</v>
      </c>
      <c r="K706" s="116">
        <f t="shared" si="942"/>
        <v>0</v>
      </c>
      <c r="L706" s="92" t="str">
        <f t="shared" si="859"/>
        <v>Huyện Nghi Xuân</v>
      </c>
      <c r="M706" s="94">
        <f t="shared" ref="M706:M731" si="943">SUM(H706:K706)-G706</f>
        <v>0</v>
      </c>
      <c r="N706" s="92" t="s">
        <v>215</v>
      </c>
      <c r="O706" s="108" t="s">
        <v>275</v>
      </c>
      <c r="P706" s="108" t="s">
        <v>201</v>
      </c>
      <c r="Q706" s="108"/>
    </row>
    <row r="707" spans="1:17" ht="25.5" customHeight="1">
      <c r="A707" s="109" t="s">
        <v>71</v>
      </c>
      <c r="B707" s="110" t="s">
        <v>276</v>
      </c>
      <c r="C707" s="111"/>
      <c r="D707" s="111"/>
      <c r="E707" s="120"/>
      <c r="F707" s="111"/>
      <c r="G707" s="119">
        <f>G706-G710</f>
        <v>0</v>
      </c>
      <c r="H707" s="112">
        <f>H708+H709</f>
        <v>0</v>
      </c>
      <c r="I707" s="112">
        <f t="shared" ref="I707:K707" si="944">I708+I709</f>
        <v>0</v>
      </c>
      <c r="J707" s="112">
        <f t="shared" si="944"/>
        <v>0</v>
      </c>
      <c r="K707" s="112">
        <f t="shared" si="944"/>
        <v>0</v>
      </c>
      <c r="L707" s="92" t="str">
        <f t="shared" si="859"/>
        <v>Huyện Nghi Xuân</v>
      </c>
      <c r="M707" s="94">
        <f t="shared" si="943"/>
        <v>0</v>
      </c>
      <c r="N707" s="92" t="s">
        <v>215</v>
      </c>
      <c r="O707" s="92" t="s">
        <v>275</v>
      </c>
      <c r="P707" s="92" t="s">
        <v>277</v>
      </c>
    </row>
    <row r="708" spans="1:17" ht="25.5" customHeight="1">
      <c r="A708" s="123" t="s">
        <v>8</v>
      </c>
      <c r="B708" s="124" t="s">
        <v>266</v>
      </c>
      <c r="C708" s="111"/>
      <c r="D708" s="121">
        <v>1</v>
      </c>
      <c r="E708" s="111"/>
      <c r="F708" s="111"/>
      <c r="G708" s="112">
        <f>ROUND(G707*55%,0)</f>
        <v>0</v>
      </c>
      <c r="H708" s="112">
        <f>ROUND(C708*G708,0)</f>
        <v>0</v>
      </c>
      <c r="I708" s="112">
        <f>G708-H708-J708-K708</f>
        <v>0</v>
      </c>
      <c r="J708" s="112">
        <f>ROUND(E708*G708,0)</f>
        <v>0</v>
      </c>
      <c r="K708" s="112">
        <f>ROUND(F708*G708,0)</f>
        <v>0</v>
      </c>
      <c r="L708" s="92" t="str">
        <f t="shared" si="859"/>
        <v>Huyện Nghi Xuân</v>
      </c>
      <c r="M708" s="94">
        <f t="shared" ref="M708:M709" si="945">SUM(H708:K708)-G708</f>
        <v>0</v>
      </c>
      <c r="N708" s="92" t="s">
        <v>215</v>
      </c>
      <c r="O708" s="92" t="s">
        <v>275</v>
      </c>
      <c r="P708" s="92" t="s">
        <v>277</v>
      </c>
    </row>
    <row r="709" spans="1:17" ht="25.5" customHeight="1">
      <c r="A709" s="123" t="s">
        <v>8</v>
      </c>
      <c r="B709" s="124" t="s">
        <v>268</v>
      </c>
      <c r="C709" s="111"/>
      <c r="D709" s="121"/>
      <c r="E709" s="121">
        <v>1</v>
      </c>
      <c r="F709" s="111"/>
      <c r="G709" s="112">
        <f>G707-G708</f>
        <v>0</v>
      </c>
      <c r="H709" s="112">
        <f t="shared" ref="H709" si="946">ROUND(C709*G709,0)</f>
        <v>0</v>
      </c>
      <c r="I709" s="112">
        <f t="shared" ref="I709" si="947">G709-H709-J709-K709</f>
        <v>0</v>
      </c>
      <c r="J709" s="112">
        <f>ROUND(E709*G709,0)</f>
        <v>0</v>
      </c>
      <c r="K709" s="112">
        <f t="shared" ref="K709" si="948">ROUND(F709*G709,0)</f>
        <v>0</v>
      </c>
      <c r="L709" s="92" t="str">
        <f t="shared" si="859"/>
        <v>Huyện Nghi Xuân</v>
      </c>
      <c r="M709" s="94">
        <f t="shared" si="945"/>
        <v>0</v>
      </c>
      <c r="N709" s="92" t="s">
        <v>215</v>
      </c>
      <c r="O709" s="92" t="s">
        <v>275</v>
      </c>
      <c r="P709" s="92" t="s">
        <v>277</v>
      </c>
    </row>
    <row r="710" spans="1:17" ht="25.5" customHeight="1">
      <c r="A710" s="109" t="s">
        <v>72</v>
      </c>
      <c r="B710" s="110" t="s">
        <v>326</v>
      </c>
      <c r="C710" s="111"/>
      <c r="D710" s="111"/>
      <c r="E710" s="111"/>
      <c r="F710" s="111"/>
      <c r="G710" s="112"/>
      <c r="H710" s="116">
        <f>H711+H714+H715</f>
        <v>0</v>
      </c>
      <c r="I710" s="116">
        <f t="shared" ref="I710:K710" si="949">I711+I714+I715</f>
        <v>0</v>
      </c>
      <c r="J710" s="116">
        <f t="shared" si="949"/>
        <v>0</v>
      </c>
      <c r="K710" s="116">
        <f t="shared" si="949"/>
        <v>0</v>
      </c>
      <c r="L710" s="92" t="str">
        <f>L707</f>
        <v>Huyện Nghi Xuân</v>
      </c>
      <c r="M710" s="94">
        <f t="shared" si="943"/>
        <v>0</v>
      </c>
      <c r="N710" s="92" t="s">
        <v>215</v>
      </c>
      <c r="O710" s="92" t="s">
        <v>275</v>
      </c>
      <c r="P710" s="92" t="s">
        <v>279</v>
      </c>
    </row>
    <row r="711" spans="1:17" ht="25.5" customHeight="1">
      <c r="A711" s="125" t="s">
        <v>8</v>
      </c>
      <c r="B711" s="126" t="s">
        <v>280</v>
      </c>
      <c r="C711" s="115"/>
      <c r="D711" s="115"/>
      <c r="E711" s="115"/>
      <c r="F711" s="115"/>
      <c r="G711" s="138">
        <f>G710-G714-G715</f>
        <v>0</v>
      </c>
      <c r="H711" s="116">
        <f>H712+H713</f>
        <v>0</v>
      </c>
      <c r="I711" s="116">
        <f t="shared" ref="I711:K711" si="950">I712+I713</f>
        <v>0</v>
      </c>
      <c r="J711" s="116">
        <f>J712+J713</f>
        <v>0</v>
      </c>
      <c r="K711" s="116">
        <f t="shared" si="950"/>
        <v>0</v>
      </c>
      <c r="L711" s="92" t="str">
        <f>L708</f>
        <v>Huyện Nghi Xuân</v>
      </c>
      <c r="M711" s="94">
        <f t="shared" ref="M711:M715" si="951">SUM(H711:K711)-G711</f>
        <v>0</v>
      </c>
      <c r="N711" s="92" t="s">
        <v>215</v>
      </c>
      <c r="O711" s="92" t="s">
        <v>275</v>
      </c>
      <c r="P711" s="92" t="s">
        <v>279</v>
      </c>
    </row>
    <row r="712" spans="1:17" ht="25.5" customHeight="1">
      <c r="A712" s="127" t="s">
        <v>281</v>
      </c>
      <c r="B712" s="128" t="s">
        <v>266</v>
      </c>
      <c r="C712" s="129"/>
      <c r="D712" s="130">
        <v>1</v>
      </c>
      <c r="E712" s="129"/>
      <c r="F712" s="129"/>
      <c r="G712" s="131">
        <f>ROUND(G711*55%,0)</f>
        <v>0</v>
      </c>
      <c r="H712" s="131">
        <f>ROUND(C712*G712,0)</f>
        <v>0</v>
      </c>
      <c r="I712" s="131">
        <f>G712-H712-J712-K712</f>
        <v>0</v>
      </c>
      <c r="J712" s="131">
        <f>ROUND(E712*G712,0)</f>
        <v>0</v>
      </c>
      <c r="K712" s="131">
        <f>ROUND(F712*G712,0)</f>
        <v>0</v>
      </c>
      <c r="L712" s="92" t="str">
        <f>L705</f>
        <v>Huyện Nghi Xuân</v>
      </c>
      <c r="M712" s="94">
        <f t="shared" si="951"/>
        <v>0</v>
      </c>
      <c r="N712" s="92" t="s">
        <v>215</v>
      </c>
      <c r="O712" s="92" t="s">
        <v>275</v>
      </c>
      <c r="P712" s="92" t="s">
        <v>279</v>
      </c>
    </row>
    <row r="713" spans="1:17" ht="25.5" customHeight="1">
      <c r="A713" s="127" t="s">
        <v>281</v>
      </c>
      <c r="B713" s="128" t="s">
        <v>268</v>
      </c>
      <c r="C713" s="129"/>
      <c r="D713" s="130"/>
      <c r="E713" s="130">
        <v>1</v>
      </c>
      <c r="F713" s="129"/>
      <c r="G713" s="131">
        <f>G711-G712</f>
        <v>0</v>
      </c>
      <c r="H713" s="131">
        <f t="shared" ref="H713:H715" si="952">ROUND(C713*G713,0)</f>
        <v>0</v>
      </c>
      <c r="I713" s="131">
        <f t="shared" ref="I713:I715" si="953">G713-H713-J713-K713</f>
        <v>0</v>
      </c>
      <c r="J713" s="131">
        <f>ROUND(E713*G713,0)</f>
        <v>0</v>
      </c>
      <c r="K713" s="131">
        <f t="shared" ref="K713:K715" si="954">ROUND(F713*G713,0)</f>
        <v>0</v>
      </c>
      <c r="L713" s="92" t="str">
        <f>L706</f>
        <v>Huyện Nghi Xuân</v>
      </c>
      <c r="M713" s="94">
        <f t="shared" si="951"/>
        <v>0</v>
      </c>
      <c r="N713" s="92" t="s">
        <v>215</v>
      </c>
      <c r="O713" s="92" t="s">
        <v>275</v>
      </c>
      <c r="P713" s="92" t="s">
        <v>279</v>
      </c>
    </row>
    <row r="714" spans="1:17" ht="25.5" customHeight="1">
      <c r="A714" s="125" t="s">
        <v>8</v>
      </c>
      <c r="B714" s="126" t="s">
        <v>282</v>
      </c>
      <c r="C714" s="115"/>
      <c r="D714" s="115"/>
      <c r="E714" s="115">
        <v>1</v>
      </c>
      <c r="F714" s="115"/>
      <c r="G714" s="116"/>
      <c r="H714" s="116">
        <f t="shared" si="952"/>
        <v>0</v>
      </c>
      <c r="I714" s="116">
        <f t="shared" si="953"/>
        <v>0</v>
      </c>
      <c r="J714" s="116">
        <f>ROUND(E714*G714,0)</f>
        <v>0</v>
      </c>
      <c r="K714" s="116">
        <f t="shared" si="954"/>
        <v>0</v>
      </c>
      <c r="L714" s="92" t="str">
        <f>L707</f>
        <v>Huyện Nghi Xuân</v>
      </c>
      <c r="M714" s="94">
        <f t="shared" si="951"/>
        <v>0</v>
      </c>
      <c r="N714" s="92" t="s">
        <v>215</v>
      </c>
      <c r="O714" s="92" t="s">
        <v>275</v>
      </c>
      <c r="P714" s="92" t="s">
        <v>279</v>
      </c>
    </row>
    <row r="715" spans="1:17" ht="25.5" customHeight="1">
      <c r="A715" s="125" t="s">
        <v>8</v>
      </c>
      <c r="B715" s="126" t="s">
        <v>283</v>
      </c>
      <c r="C715" s="115"/>
      <c r="D715" s="115"/>
      <c r="E715" s="115">
        <v>1</v>
      </c>
      <c r="F715" s="115"/>
      <c r="G715" s="116"/>
      <c r="H715" s="116">
        <f t="shared" si="952"/>
        <v>0</v>
      </c>
      <c r="I715" s="116">
        <f t="shared" si="953"/>
        <v>0</v>
      </c>
      <c r="J715" s="116">
        <f t="shared" ref="J715" si="955">ROUND(E715*G715,0)</f>
        <v>0</v>
      </c>
      <c r="K715" s="116">
        <f t="shared" si="954"/>
        <v>0</v>
      </c>
      <c r="L715" s="92" t="str">
        <f>L708</f>
        <v>Huyện Nghi Xuân</v>
      </c>
      <c r="M715" s="94">
        <f t="shared" si="951"/>
        <v>0</v>
      </c>
      <c r="N715" s="92" t="s">
        <v>215</v>
      </c>
      <c r="O715" s="92" t="s">
        <v>275</v>
      </c>
      <c r="P715" s="92" t="s">
        <v>279</v>
      </c>
    </row>
    <row r="716" spans="1:17" s="88" customFormat="1" ht="25.5" customHeight="1">
      <c r="A716" s="113" t="s">
        <v>284</v>
      </c>
      <c r="B716" s="114" t="s">
        <v>285</v>
      </c>
      <c r="C716" s="115"/>
      <c r="D716" s="115"/>
      <c r="E716" s="115"/>
      <c r="F716" s="115"/>
      <c r="G716" s="116">
        <f>+G717+G718+G719</f>
        <v>0</v>
      </c>
      <c r="H716" s="116">
        <f t="shared" ref="H716:K716" si="956">+H717+H718+H719</f>
        <v>0</v>
      </c>
      <c r="I716" s="116">
        <f t="shared" si="956"/>
        <v>0</v>
      </c>
      <c r="J716" s="116">
        <f t="shared" si="956"/>
        <v>0</v>
      </c>
      <c r="K716" s="116">
        <f t="shared" si="956"/>
        <v>0</v>
      </c>
      <c r="L716" s="108" t="str">
        <f>L710</f>
        <v>Huyện Nghi Xuân</v>
      </c>
      <c r="M716" s="94">
        <f t="shared" si="943"/>
        <v>0</v>
      </c>
      <c r="N716" s="92" t="s">
        <v>215</v>
      </c>
      <c r="O716" s="108" t="s">
        <v>286</v>
      </c>
      <c r="P716" s="108" t="s">
        <v>201</v>
      </c>
      <c r="Q716" s="108"/>
    </row>
    <row r="717" spans="1:17" ht="25.5" customHeight="1">
      <c r="A717" s="109" t="s">
        <v>8</v>
      </c>
      <c r="B717" s="110" t="s">
        <v>287</v>
      </c>
      <c r="C717" s="111"/>
      <c r="D717" s="111">
        <v>1</v>
      </c>
      <c r="E717" s="111"/>
      <c r="F717" s="111"/>
      <c r="G717" s="112"/>
      <c r="H717" s="112">
        <f t="shared" ref="H717:H721" si="957">ROUND(C717*G717,0)</f>
        <v>0</v>
      </c>
      <c r="I717" s="112">
        <f t="shared" ref="I717:I721" si="958">G717-H717-J717-K717</f>
        <v>0</v>
      </c>
      <c r="J717" s="112">
        <f t="shared" ref="J717:J721" si="959">ROUND(E717*G717,0)</f>
        <v>0</v>
      </c>
      <c r="K717" s="112">
        <f t="shared" ref="K717:K721" si="960">ROUND(F717*G717,0)</f>
        <v>0</v>
      </c>
      <c r="L717" s="92" t="str">
        <f t="shared" ref="L717:L728" si="961">L716</f>
        <v>Huyện Nghi Xuân</v>
      </c>
      <c r="M717" s="94">
        <f t="shared" si="943"/>
        <v>0</v>
      </c>
      <c r="N717" s="92" t="s">
        <v>215</v>
      </c>
      <c r="O717" s="92" t="s">
        <v>286</v>
      </c>
      <c r="P717" s="92" t="s">
        <v>288</v>
      </c>
    </row>
    <row r="718" spans="1:17" ht="25.5" customHeight="1">
      <c r="A718" s="109" t="s">
        <v>8</v>
      </c>
      <c r="B718" s="110" t="s">
        <v>289</v>
      </c>
      <c r="C718" s="111"/>
      <c r="D718" s="111"/>
      <c r="E718" s="111">
        <v>1</v>
      </c>
      <c r="F718" s="111"/>
      <c r="G718" s="112"/>
      <c r="H718" s="112">
        <f t="shared" si="957"/>
        <v>0</v>
      </c>
      <c r="I718" s="112">
        <f t="shared" si="958"/>
        <v>0</v>
      </c>
      <c r="J718" s="112">
        <f t="shared" si="959"/>
        <v>0</v>
      </c>
      <c r="K718" s="112">
        <f t="shared" si="960"/>
        <v>0</v>
      </c>
      <c r="L718" s="92" t="str">
        <f t="shared" si="961"/>
        <v>Huyện Nghi Xuân</v>
      </c>
      <c r="M718" s="94">
        <f t="shared" si="943"/>
        <v>0</v>
      </c>
      <c r="N718" s="92" t="s">
        <v>215</v>
      </c>
      <c r="O718" s="92" t="s">
        <v>286</v>
      </c>
      <c r="P718" s="92" t="s">
        <v>290</v>
      </c>
    </row>
    <row r="719" spans="1:17" ht="25.5" customHeight="1">
      <c r="A719" s="109" t="s">
        <v>8</v>
      </c>
      <c r="B719" s="110" t="s">
        <v>291</v>
      </c>
      <c r="C719" s="111"/>
      <c r="D719" s="111"/>
      <c r="E719" s="111">
        <v>0.2</v>
      </c>
      <c r="F719" s="111">
        <v>0.8</v>
      </c>
      <c r="G719" s="112"/>
      <c r="H719" s="112">
        <f t="shared" si="957"/>
        <v>0</v>
      </c>
      <c r="I719" s="112">
        <f t="shared" si="958"/>
        <v>0</v>
      </c>
      <c r="J719" s="112">
        <f t="shared" si="959"/>
        <v>0</v>
      </c>
      <c r="K719" s="112">
        <f t="shared" si="960"/>
        <v>0</v>
      </c>
      <c r="L719" s="92" t="str">
        <f t="shared" si="961"/>
        <v>Huyện Nghi Xuân</v>
      </c>
      <c r="M719" s="94">
        <f t="shared" si="943"/>
        <v>0</v>
      </c>
      <c r="N719" s="92" t="s">
        <v>215</v>
      </c>
      <c r="O719" s="92" t="s">
        <v>286</v>
      </c>
      <c r="P719" s="92" t="s">
        <v>292</v>
      </c>
    </row>
    <row r="720" spans="1:17" s="88" customFormat="1" ht="25.5" customHeight="1">
      <c r="A720" s="113" t="s">
        <v>293</v>
      </c>
      <c r="B720" s="126" t="s">
        <v>355</v>
      </c>
      <c r="C720" s="111"/>
      <c r="D720" s="120"/>
      <c r="E720" s="120">
        <v>1</v>
      </c>
      <c r="F720" s="111"/>
      <c r="G720" s="116">
        <f>110000+50000</f>
        <v>160000</v>
      </c>
      <c r="H720" s="112">
        <f t="shared" si="957"/>
        <v>0</v>
      </c>
      <c r="I720" s="116">
        <f t="shared" si="958"/>
        <v>0</v>
      </c>
      <c r="J720" s="116">
        <f t="shared" si="959"/>
        <v>160000</v>
      </c>
      <c r="K720" s="116">
        <f t="shared" si="960"/>
        <v>0</v>
      </c>
      <c r="L720" s="108" t="str">
        <f t="shared" si="961"/>
        <v>Huyện Nghi Xuân</v>
      </c>
      <c r="M720" s="94">
        <f t="shared" si="943"/>
        <v>0</v>
      </c>
      <c r="N720" s="92" t="s">
        <v>215</v>
      </c>
      <c r="O720" s="108" t="s">
        <v>295</v>
      </c>
      <c r="P720" s="108" t="s">
        <v>201</v>
      </c>
      <c r="Q720" s="108"/>
    </row>
    <row r="721" spans="1:17" s="88" customFormat="1" ht="25.5" customHeight="1">
      <c r="A721" s="113" t="s">
        <v>296</v>
      </c>
      <c r="B721" s="114" t="s">
        <v>297</v>
      </c>
      <c r="C721" s="115"/>
      <c r="D721" s="115">
        <v>1</v>
      </c>
      <c r="E721" s="115"/>
      <c r="F721" s="115"/>
      <c r="G721" s="116"/>
      <c r="H721" s="116">
        <f t="shared" si="957"/>
        <v>0</v>
      </c>
      <c r="I721" s="116">
        <f t="shared" si="958"/>
        <v>0</v>
      </c>
      <c r="J721" s="116">
        <f t="shared" si="959"/>
        <v>0</v>
      </c>
      <c r="K721" s="116">
        <f t="shared" si="960"/>
        <v>0</v>
      </c>
      <c r="L721" s="108" t="str">
        <f t="shared" si="961"/>
        <v>Huyện Nghi Xuân</v>
      </c>
      <c r="M721" s="88">
        <f t="shared" si="943"/>
        <v>0</v>
      </c>
      <c r="N721" s="108" t="s">
        <v>215</v>
      </c>
      <c r="O721" s="108" t="s">
        <v>298</v>
      </c>
      <c r="P721" s="108" t="s">
        <v>201</v>
      </c>
      <c r="Q721" s="108"/>
    </row>
    <row r="722" spans="1:17" s="88" customFormat="1" ht="25.5" customHeight="1">
      <c r="A722" s="113" t="s">
        <v>299</v>
      </c>
      <c r="B722" s="114" t="s">
        <v>124</v>
      </c>
      <c r="C722" s="115"/>
      <c r="D722" s="115"/>
      <c r="E722" s="115"/>
      <c r="F722" s="115"/>
      <c r="G722" s="117">
        <f>SUMIF('Bieu 01 (2020)'!$B$7:$B$19,"Huyện Nghi Xuân",'Bieu 01 (2020)'!$M$7:$M$19)-G701-G706-G716-G720-G721</f>
        <v>68000</v>
      </c>
      <c r="H722" s="116">
        <f>H723</f>
        <v>0</v>
      </c>
      <c r="I722" s="116">
        <f t="shared" ref="I722:K722" si="962">I723</f>
        <v>0</v>
      </c>
      <c r="J722" s="116">
        <f t="shared" si="962"/>
        <v>34000</v>
      </c>
      <c r="K722" s="116">
        <f t="shared" si="962"/>
        <v>34000</v>
      </c>
      <c r="L722" s="108" t="str">
        <f t="shared" si="961"/>
        <v>Huyện Nghi Xuân</v>
      </c>
      <c r="M722" s="94">
        <f t="shared" si="943"/>
        <v>0</v>
      </c>
      <c r="N722" s="92" t="s">
        <v>215</v>
      </c>
      <c r="O722" s="108" t="s">
        <v>124</v>
      </c>
      <c r="P722" s="108" t="s">
        <v>201</v>
      </c>
      <c r="Q722" s="108"/>
    </row>
    <row r="723" spans="1:17" ht="25.5" customHeight="1">
      <c r="A723" s="109" t="s">
        <v>71</v>
      </c>
      <c r="B723" s="110" t="s">
        <v>300</v>
      </c>
      <c r="C723" s="111"/>
      <c r="D723" s="111"/>
      <c r="E723" s="111"/>
      <c r="F723" s="111"/>
      <c r="G723" s="119">
        <f>G722</f>
        <v>68000</v>
      </c>
      <c r="H723" s="112">
        <f t="shared" ref="H723:K723" si="963">+H724+H725</f>
        <v>0</v>
      </c>
      <c r="I723" s="112">
        <f t="shared" si="963"/>
        <v>0</v>
      </c>
      <c r="J723" s="112">
        <f t="shared" si="963"/>
        <v>34000</v>
      </c>
      <c r="K723" s="112">
        <f t="shared" si="963"/>
        <v>34000</v>
      </c>
      <c r="L723" s="108" t="str">
        <f t="shared" si="961"/>
        <v>Huyện Nghi Xuân</v>
      </c>
      <c r="M723" s="94">
        <f t="shared" si="943"/>
        <v>0</v>
      </c>
      <c r="N723" s="92" t="s">
        <v>215</v>
      </c>
      <c r="O723" s="92" t="s">
        <v>124</v>
      </c>
      <c r="P723" s="108" t="s">
        <v>330</v>
      </c>
    </row>
    <row r="724" spans="1:17" ht="25.5" customHeight="1">
      <c r="A724" s="109" t="s">
        <v>8</v>
      </c>
      <c r="B724" s="110" t="s">
        <v>356</v>
      </c>
      <c r="C724" s="111"/>
      <c r="D724" s="111"/>
      <c r="E724" s="120">
        <v>0.5</v>
      </c>
      <c r="F724" s="120">
        <v>0.5</v>
      </c>
      <c r="G724" s="119">
        <f>G723-G725</f>
        <v>53500</v>
      </c>
      <c r="H724" s="112">
        <f t="shared" ref="H724:H726" si="964">ROUND(C724*G724,0)</f>
        <v>0</v>
      </c>
      <c r="I724" s="112">
        <f t="shared" ref="I724:I726" si="965">G724-H724-J724-K724</f>
        <v>0</v>
      </c>
      <c r="J724" s="112">
        <f t="shared" ref="J724:J726" si="966">ROUND(E724*G724,0)</f>
        <v>26750</v>
      </c>
      <c r="K724" s="112">
        <f t="shared" ref="K724:K726" si="967">ROUND(F724*G724,0)</f>
        <v>26750</v>
      </c>
      <c r="L724" s="92" t="str">
        <f t="shared" si="961"/>
        <v>Huyện Nghi Xuân</v>
      </c>
      <c r="M724" s="94">
        <f t="shared" si="943"/>
        <v>0</v>
      </c>
      <c r="N724" s="92" t="s">
        <v>215</v>
      </c>
      <c r="O724" s="92" t="s">
        <v>124</v>
      </c>
      <c r="P724" s="108" t="s">
        <v>330</v>
      </c>
    </row>
    <row r="725" spans="1:17" ht="25.5" customHeight="1">
      <c r="A725" s="109" t="s">
        <v>8</v>
      </c>
      <c r="B725" s="110" t="s">
        <v>303</v>
      </c>
      <c r="C725" s="111"/>
      <c r="D725" s="111"/>
      <c r="E725" s="111">
        <v>0.5</v>
      </c>
      <c r="F725" s="111">
        <v>0.5</v>
      </c>
      <c r="G725" s="112">
        <v>14500</v>
      </c>
      <c r="H725" s="112">
        <f t="shared" si="964"/>
        <v>0</v>
      </c>
      <c r="I725" s="112">
        <f t="shared" si="965"/>
        <v>0</v>
      </c>
      <c r="J725" s="112">
        <f>ROUND(E725*G725,0)</f>
        <v>7250</v>
      </c>
      <c r="K725" s="112">
        <f t="shared" si="967"/>
        <v>7250</v>
      </c>
      <c r="L725" s="92" t="str">
        <f t="shared" si="961"/>
        <v>Huyện Nghi Xuân</v>
      </c>
      <c r="M725" s="94">
        <f t="shared" si="943"/>
        <v>0</v>
      </c>
      <c r="N725" s="92" t="s">
        <v>215</v>
      </c>
      <c r="O725" s="92" t="s">
        <v>124</v>
      </c>
      <c r="P725" s="108" t="s">
        <v>330</v>
      </c>
    </row>
    <row r="726" spans="1:17" ht="25.5" customHeight="1">
      <c r="A726" s="109">
        <v>11</v>
      </c>
      <c r="B726" s="110" t="s">
        <v>34</v>
      </c>
      <c r="C726" s="111"/>
      <c r="D726" s="111"/>
      <c r="E726" s="111"/>
      <c r="F726" s="111">
        <v>1</v>
      </c>
      <c r="G726" s="117">
        <f>SUMIF('Bieu 01 (2020)'!$B$7:$B$19,"Huyện Nghi Xuân",'Bieu 01 (2020)'!$N$7:$N$19)</f>
        <v>3000</v>
      </c>
      <c r="H726" s="112">
        <f t="shared" si="964"/>
        <v>0</v>
      </c>
      <c r="I726" s="112">
        <f t="shared" si="965"/>
        <v>0</v>
      </c>
      <c r="J726" s="112">
        <f t="shared" si="966"/>
        <v>0</v>
      </c>
      <c r="K726" s="112">
        <f t="shared" si="967"/>
        <v>3000</v>
      </c>
      <c r="L726" s="92" t="str">
        <f t="shared" si="961"/>
        <v>Huyện Nghi Xuân</v>
      </c>
      <c r="M726" s="94">
        <f t="shared" si="943"/>
        <v>0</v>
      </c>
      <c r="N726" s="108" t="s">
        <v>34</v>
      </c>
      <c r="O726" s="92" t="s">
        <v>201</v>
      </c>
    </row>
    <row r="727" spans="1:17" ht="25.5" customHeight="1">
      <c r="A727" s="109">
        <v>12</v>
      </c>
      <c r="B727" s="110" t="s">
        <v>168</v>
      </c>
      <c r="C727" s="111"/>
      <c r="D727" s="111"/>
      <c r="E727" s="111"/>
      <c r="F727" s="111"/>
      <c r="G727" s="117">
        <f>SUMIF('Bieu 01 (2020)'!$B$7:$B$19,"Huyện Nghi Xuân",'Bieu 01 (2020)'!$O$7:$O$19)</f>
        <v>6500</v>
      </c>
      <c r="H727" s="112">
        <f>SUM(H728:H731)</f>
        <v>3000</v>
      </c>
      <c r="I727" s="112">
        <f t="shared" ref="I727:K727" si="968">SUM(I728:I731)</f>
        <v>1000</v>
      </c>
      <c r="J727" s="112">
        <f t="shared" si="968"/>
        <v>1900</v>
      </c>
      <c r="K727" s="112">
        <f t="shared" si="968"/>
        <v>600</v>
      </c>
      <c r="L727" s="92" t="str">
        <f t="shared" si="961"/>
        <v>Huyện Nghi Xuân</v>
      </c>
      <c r="M727" s="94">
        <f t="shared" si="943"/>
        <v>0</v>
      </c>
      <c r="N727" s="108" t="s">
        <v>216</v>
      </c>
      <c r="O727" s="92" t="s">
        <v>201</v>
      </c>
    </row>
    <row r="728" spans="1:17" ht="25.5" customHeight="1">
      <c r="A728" s="109" t="s">
        <v>8</v>
      </c>
      <c r="B728" s="110" t="s">
        <v>304</v>
      </c>
      <c r="C728" s="111">
        <v>1</v>
      </c>
      <c r="D728" s="111"/>
      <c r="E728" s="111"/>
      <c r="F728" s="111"/>
      <c r="G728" s="112">
        <v>3000</v>
      </c>
      <c r="H728" s="112">
        <f t="shared" ref="H728:H731" si="969">ROUND(C728*G728,0)</f>
        <v>3000</v>
      </c>
      <c r="I728" s="112">
        <f t="shared" ref="I728:I731" si="970">G728-H728-J728-K728</f>
        <v>0</v>
      </c>
      <c r="J728" s="112">
        <f t="shared" ref="J728:J731" si="971">ROUND(E728*G728,0)</f>
        <v>0</v>
      </c>
      <c r="K728" s="112">
        <f t="shared" ref="K728:K731" si="972">ROUND(F728*G728,0)</f>
        <v>0</v>
      </c>
      <c r="L728" s="92" t="str">
        <f t="shared" si="961"/>
        <v>Huyện Nghi Xuân</v>
      </c>
      <c r="M728" s="94">
        <f t="shared" si="943"/>
        <v>0</v>
      </c>
      <c r="N728" s="92" t="s">
        <v>216</v>
      </c>
      <c r="O728" s="92" t="s">
        <v>305</v>
      </c>
    </row>
    <row r="729" spans="1:17" ht="25.5" customHeight="1">
      <c r="A729" s="109" t="s">
        <v>8</v>
      </c>
      <c r="B729" s="110" t="s">
        <v>306</v>
      </c>
      <c r="C729" s="111"/>
      <c r="D729" s="111">
        <v>1</v>
      </c>
      <c r="E729" s="111"/>
      <c r="F729" s="111"/>
      <c r="G729" s="112">
        <v>1000</v>
      </c>
      <c r="H729" s="112">
        <f>ROUND(C729*G729,0)</f>
        <v>0</v>
      </c>
      <c r="I729" s="112">
        <f>G729-H729-J729-K729</f>
        <v>1000</v>
      </c>
      <c r="J729" s="112">
        <f>ROUND(E729*G729,0)</f>
        <v>0</v>
      </c>
      <c r="K729" s="112">
        <f>ROUND(F729*G729,0)</f>
        <v>0</v>
      </c>
      <c r="L729" s="92" t="str">
        <f>L728</f>
        <v>Huyện Nghi Xuân</v>
      </c>
      <c r="M729" s="94">
        <f t="shared" si="943"/>
        <v>0</v>
      </c>
      <c r="N729" s="92" t="s">
        <v>216</v>
      </c>
      <c r="O729" s="92" t="s">
        <v>307</v>
      </c>
    </row>
    <row r="730" spans="1:17" ht="25.5" customHeight="1">
      <c r="A730" s="109" t="s">
        <v>8</v>
      </c>
      <c r="B730" s="110" t="s">
        <v>308</v>
      </c>
      <c r="C730" s="111"/>
      <c r="D730" s="111"/>
      <c r="E730" s="111"/>
      <c r="F730" s="111">
        <v>1</v>
      </c>
      <c r="G730" s="112">
        <v>600</v>
      </c>
      <c r="H730" s="112">
        <f>ROUND(C730*G730,0)</f>
        <v>0</v>
      </c>
      <c r="I730" s="112">
        <f>G730-H730-J730-K730</f>
        <v>0</v>
      </c>
      <c r="J730" s="112">
        <f>ROUND(E730*G730,0)</f>
        <v>0</v>
      </c>
      <c r="K730" s="112">
        <f>ROUND(F730*G730,0)</f>
        <v>600</v>
      </c>
      <c r="L730" s="92" t="str">
        <f>L729</f>
        <v>Huyện Nghi Xuân</v>
      </c>
      <c r="M730" s="94">
        <f t="shared" ref="M730" si="973">SUM(H730:K730)-G730</f>
        <v>0</v>
      </c>
      <c r="N730" s="92" t="s">
        <v>216</v>
      </c>
      <c r="O730" s="92" t="s">
        <v>309</v>
      </c>
    </row>
    <row r="731" spans="1:17" ht="25.5" customHeight="1">
      <c r="A731" s="132" t="s">
        <v>8</v>
      </c>
      <c r="B731" s="133" t="s">
        <v>310</v>
      </c>
      <c r="C731" s="134"/>
      <c r="D731" s="134"/>
      <c r="E731" s="134">
        <v>1</v>
      </c>
      <c r="F731" s="134"/>
      <c r="G731" s="135">
        <f>G727-G728-G729-G730</f>
        <v>1900</v>
      </c>
      <c r="H731" s="136">
        <f t="shared" si="969"/>
        <v>0</v>
      </c>
      <c r="I731" s="136">
        <f t="shared" si="970"/>
        <v>0</v>
      </c>
      <c r="J731" s="136">
        <f t="shared" si="971"/>
        <v>1900</v>
      </c>
      <c r="K731" s="136">
        <f t="shared" si="972"/>
        <v>0</v>
      </c>
      <c r="L731" s="92" t="str">
        <f>L728</f>
        <v>Huyện Nghi Xuân</v>
      </c>
      <c r="M731" s="94">
        <f t="shared" si="943"/>
        <v>0</v>
      </c>
      <c r="N731" s="92" t="s">
        <v>216</v>
      </c>
      <c r="O731" s="92" t="s">
        <v>224</v>
      </c>
    </row>
    <row r="732" spans="1:17" s="88" customFormat="1" ht="25.5" hidden="1" customHeight="1">
      <c r="A732" s="104"/>
      <c r="B732" s="105" t="s">
        <v>178</v>
      </c>
      <c r="C732" s="106"/>
      <c r="D732" s="106"/>
      <c r="E732" s="106"/>
      <c r="F732" s="106"/>
      <c r="G732" s="107">
        <f>G733+G742+G751+G763+G764+G767+G776+G777+G781+G784+G814+G815</f>
        <v>100000</v>
      </c>
      <c r="H732" s="107">
        <f>H733+H742+H751+H763+H764+H767+H776+H777+H781+H784+H814+H815</f>
        <v>2000</v>
      </c>
      <c r="I732" s="107">
        <f>I733+I742+I751+I763+I764+I767+I776+I777+I781+I784+I814+I815</f>
        <v>5000</v>
      </c>
      <c r="J732" s="107">
        <f>J733+J742+J751+J763+J764+J767+J776+J777+J781+J784+J814+J815</f>
        <v>59020</v>
      </c>
      <c r="K732" s="107">
        <f>K733+K742+K751+K763+K764+K767+K776+K777+K781+K784+K814+K815</f>
        <v>33980</v>
      </c>
      <c r="L732" s="108" t="str">
        <f>B732</f>
        <v>Huyện Hương Sơn</v>
      </c>
      <c r="M732" s="94">
        <f>SUM(H732:K732)-G732</f>
        <v>0</v>
      </c>
      <c r="N732" s="108" t="s">
        <v>201</v>
      </c>
      <c r="O732" s="108"/>
      <c r="P732" s="108"/>
      <c r="Q732" s="108"/>
    </row>
    <row r="733" spans="1:17" s="88" customFormat="1" ht="25.5" hidden="1" customHeight="1">
      <c r="A733" s="113">
        <v>1</v>
      </c>
      <c r="B733" s="114" t="s">
        <v>202</v>
      </c>
      <c r="C733" s="115"/>
      <c r="D733" s="115"/>
      <c r="E733" s="115"/>
      <c r="F733" s="115"/>
      <c r="G733" s="116">
        <f>G734+G735+G738+G741</f>
        <v>250</v>
      </c>
      <c r="H733" s="116">
        <f t="shared" ref="H733:K733" si="974">H734+H735+H738+H741</f>
        <v>0</v>
      </c>
      <c r="I733" s="116">
        <f t="shared" si="974"/>
        <v>150</v>
      </c>
      <c r="J733" s="116">
        <f t="shared" si="974"/>
        <v>100</v>
      </c>
      <c r="K733" s="116">
        <f t="shared" si="974"/>
        <v>0</v>
      </c>
      <c r="L733" s="108" t="str">
        <f>L732</f>
        <v>Huyện Hương Sơn</v>
      </c>
      <c r="M733" s="94">
        <f>SUM(H733:K733)-G733</f>
        <v>0</v>
      </c>
      <c r="N733" s="108" t="s">
        <v>203</v>
      </c>
      <c r="O733" s="108" t="s">
        <v>201</v>
      </c>
      <c r="P733" s="108"/>
      <c r="Q733" s="108"/>
    </row>
    <row r="734" spans="1:17" ht="25.5" hidden="1" customHeight="1">
      <c r="A734" s="109" t="s">
        <v>88</v>
      </c>
      <c r="B734" s="110" t="s">
        <v>217</v>
      </c>
      <c r="C734" s="111"/>
      <c r="D734" s="111">
        <v>0.6</v>
      </c>
      <c r="E734" s="111">
        <v>0.4</v>
      </c>
      <c r="F734" s="111"/>
      <c r="G734" s="117">
        <f>SUMIF('Bieu 01 (2020)'!$B$7:$B$19,"Huyện Hương Sơn",'Bieu 01 (2020)'!$D$7:$D$19)-G735-G738-G741</f>
        <v>250</v>
      </c>
      <c r="H734" s="112">
        <f>ROUND(C734*G734,0)</f>
        <v>0</v>
      </c>
      <c r="I734" s="112">
        <f>G734-H734-J734-K734</f>
        <v>150</v>
      </c>
      <c r="J734" s="112">
        <f>ROUND(E734*G734,0)</f>
        <v>100</v>
      </c>
      <c r="K734" s="112">
        <f>ROUND(F734*G734,0)</f>
        <v>0</v>
      </c>
      <c r="L734" s="92" t="str">
        <f t="shared" ref="L734:L797" si="975">L733</f>
        <v>Huyện Hương Sơn</v>
      </c>
      <c r="M734" s="94">
        <f t="shared" ref="M734:M785" si="976">SUM(H734:K734)-G734</f>
        <v>0</v>
      </c>
      <c r="N734" s="92" t="s">
        <v>203</v>
      </c>
      <c r="O734" s="92" t="s">
        <v>217</v>
      </c>
    </row>
    <row r="735" spans="1:17" ht="25.5" hidden="1" customHeight="1">
      <c r="A735" s="109" t="s">
        <v>93</v>
      </c>
      <c r="B735" s="110" t="s">
        <v>22</v>
      </c>
      <c r="C735" s="111"/>
      <c r="D735" s="111"/>
      <c r="E735" s="111"/>
      <c r="F735" s="111"/>
      <c r="G735" s="112"/>
      <c r="H735" s="112">
        <f t="shared" ref="H735:H741" si="977">ROUND(C735*G735,0)</f>
        <v>0</v>
      </c>
      <c r="I735" s="112">
        <f t="shared" ref="I735:I741" si="978">G735-H735-J735-K735</f>
        <v>0</v>
      </c>
      <c r="J735" s="112">
        <f t="shared" ref="J735:J741" si="979">ROUND(E735*G735,0)</f>
        <v>0</v>
      </c>
      <c r="K735" s="112">
        <f t="shared" ref="K735:K741" si="980">ROUND(F735*G735,0)</f>
        <v>0</v>
      </c>
      <c r="L735" s="92" t="str">
        <f t="shared" si="975"/>
        <v>Huyện Hương Sơn</v>
      </c>
      <c r="M735" s="94">
        <f t="shared" si="976"/>
        <v>0</v>
      </c>
      <c r="N735" s="92" t="s">
        <v>203</v>
      </c>
      <c r="O735" s="92" t="s">
        <v>218</v>
      </c>
    </row>
    <row r="736" spans="1:17" ht="25.5" hidden="1" customHeight="1">
      <c r="A736" s="118" t="s">
        <v>8</v>
      </c>
      <c r="B736" s="56" t="s">
        <v>219</v>
      </c>
      <c r="C736" s="111"/>
      <c r="D736" s="111"/>
      <c r="E736" s="111">
        <v>1</v>
      </c>
      <c r="F736" s="111"/>
      <c r="G736" s="112"/>
      <c r="H736" s="112">
        <f t="shared" si="977"/>
        <v>0</v>
      </c>
      <c r="I736" s="112">
        <f t="shared" si="978"/>
        <v>0</v>
      </c>
      <c r="J736" s="112">
        <f t="shared" si="979"/>
        <v>0</v>
      </c>
      <c r="K736" s="112">
        <f t="shared" si="980"/>
        <v>0</v>
      </c>
      <c r="L736" s="92" t="str">
        <f t="shared" si="975"/>
        <v>Huyện Hương Sơn</v>
      </c>
      <c r="M736" s="94">
        <f t="shared" si="976"/>
        <v>0</v>
      </c>
      <c r="N736" s="92" t="s">
        <v>203</v>
      </c>
      <c r="O736" s="92" t="s">
        <v>218</v>
      </c>
    </row>
    <row r="737" spans="1:17" ht="25.5" hidden="1" customHeight="1">
      <c r="A737" s="118" t="s">
        <v>8</v>
      </c>
      <c r="B737" s="56" t="s">
        <v>220</v>
      </c>
      <c r="C737" s="111"/>
      <c r="D737" s="111"/>
      <c r="E737" s="111">
        <v>0.5</v>
      </c>
      <c r="F737" s="111">
        <v>0.5</v>
      </c>
      <c r="G737" s="119">
        <f>G735-G736</f>
        <v>0</v>
      </c>
      <c r="H737" s="112">
        <f t="shared" si="977"/>
        <v>0</v>
      </c>
      <c r="I737" s="112">
        <f t="shared" si="978"/>
        <v>0</v>
      </c>
      <c r="J737" s="112">
        <f t="shared" si="979"/>
        <v>0</v>
      </c>
      <c r="K737" s="112">
        <f t="shared" si="980"/>
        <v>0</v>
      </c>
      <c r="L737" s="92" t="str">
        <f t="shared" si="975"/>
        <v>Huyện Hương Sơn</v>
      </c>
      <c r="M737" s="94">
        <f t="shared" si="976"/>
        <v>0</v>
      </c>
      <c r="N737" s="92" t="s">
        <v>203</v>
      </c>
      <c r="O737" s="92" t="s">
        <v>218</v>
      </c>
    </row>
    <row r="738" spans="1:17" ht="25.5" hidden="1" customHeight="1">
      <c r="A738" s="109" t="s">
        <v>95</v>
      </c>
      <c r="B738" s="110" t="s">
        <v>23</v>
      </c>
      <c r="C738" s="111"/>
      <c r="D738" s="111"/>
      <c r="E738" s="111"/>
      <c r="F738" s="111"/>
      <c r="G738" s="112"/>
      <c r="H738" s="112">
        <f t="shared" si="977"/>
        <v>0</v>
      </c>
      <c r="I738" s="112">
        <f t="shared" si="978"/>
        <v>0</v>
      </c>
      <c r="J738" s="112">
        <f t="shared" si="979"/>
        <v>0</v>
      </c>
      <c r="K738" s="112">
        <f t="shared" si="980"/>
        <v>0</v>
      </c>
      <c r="L738" s="92" t="str">
        <f t="shared" si="975"/>
        <v>Huyện Hương Sơn</v>
      </c>
      <c r="M738" s="94">
        <f t="shared" si="976"/>
        <v>0</v>
      </c>
      <c r="N738" s="92" t="s">
        <v>203</v>
      </c>
      <c r="O738" s="92" t="s">
        <v>221</v>
      </c>
    </row>
    <row r="739" spans="1:17" ht="25.5" hidden="1" customHeight="1">
      <c r="A739" s="109" t="s">
        <v>8</v>
      </c>
      <c r="B739" s="110" t="s">
        <v>222</v>
      </c>
      <c r="C739" s="111"/>
      <c r="D739" s="111"/>
      <c r="E739" s="111">
        <v>0.8</v>
      </c>
      <c r="F739" s="111">
        <v>0.2</v>
      </c>
      <c r="G739" s="112"/>
      <c r="H739" s="112">
        <f t="shared" si="977"/>
        <v>0</v>
      </c>
      <c r="I739" s="112">
        <f t="shared" si="978"/>
        <v>0</v>
      </c>
      <c r="J739" s="112">
        <f t="shared" si="979"/>
        <v>0</v>
      </c>
      <c r="K739" s="112">
        <f t="shared" si="980"/>
        <v>0</v>
      </c>
      <c r="L739" s="92" t="str">
        <f t="shared" si="975"/>
        <v>Huyện Hương Sơn</v>
      </c>
      <c r="M739" s="94">
        <f t="shared" si="976"/>
        <v>0</v>
      </c>
      <c r="N739" s="92" t="s">
        <v>203</v>
      </c>
      <c r="O739" s="92" t="s">
        <v>221</v>
      </c>
    </row>
    <row r="740" spans="1:17" ht="25.5" hidden="1" customHeight="1">
      <c r="A740" s="109" t="s">
        <v>8</v>
      </c>
      <c r="B740" s="110" t="s">
        <v>223</v>
      </c>
      <c r="C740" s="111"/>
      <c r="D740" s="111"/>
      <c r="E740" s="111">
        <v>0.5</v>
      </c>
      <c r="F740" s="111">
        <v>0.5</v>
      </c>
      <c r="G740" s="119">
        <f>G738-G739</f>
        <v>0</v>
      </c>
      <c r="H740" s="112">
        <f t="shared" si="977"/>
        <v>0</v>
      </c>
      <c r="I740" s="112">
        <f t="shared" si="978"/>
        <v>0</v>
      </c>
      <c r="J740" s="112">
        <f t="shared" si="979"/>
        <v>0</v>
      </c>
      <c r="K740" s="112">
        <f t="shared" si="980"/>
        <v>0</v>
      </c>
      <c r="L740" s="92" t="str">
        <f t="shared" si="975"/>
        <v>Huyện Hương Sơn</v>
      </c>
      <c r="M740" s="94">
        <f t="shared" si="976"/>
        <v>0</v>
      </c>
      <c r="N740" s="92" t="s">
        <v>203</v>
      </c>
      <c r="O740" s="92" t="s">
        <v>221</v>
      </c>
    </row>
    <row r="741" spans="1:17" ht="25.5" hidden="1" customHeight="1">
      <c r="A741" s="109" t="s">
        <v>97</v>
      </c>
      <c r="B741" s="110" t="s">
        <v>25</v>
      </c>
      <c r="C741" s="111"/>
      <c r="D741" s="111"/>
      <c r="E741" s="111">
        <v>1</v>
      </c>
      <c r="F741" s="111"/>
      <c r="G741" s="112"/>
      <c r="H741" s="112">
        <f t="shared" si="977"/>
        <v>0</v>
      </c>
      <c r="I741" s="112">
        <f t="shared" si="978"/>
        <v>0</v>
      </c>
      <c r="J741" s="112">
        <f t="shared" si="979"/>
        <v>0</v>
      </c>
      <c r="K741" s="112">
        <f t="shared" si="980"/>
        <v>0</v>
      </c>
      <c r="L741" s="92" t="str">
        <f t="shared" si="975"/>
        <v>Huyện Hương Sơn</v>
      </c>
      <c r="M741" s="94">
        <f t="shared" si="976"/>
        <v>0</v>
      </c>
      <c r="N741" s="92" t="s">
        <v>203</v>
      </c>
      <c r="O741" s="92" t="s">
        <v>224</v>
      </c>
    </row>
    <row r="742" spans="1:17" s="88" customFormat="1" ht="25.5" hidden="1" customHeight="1">
      <c r="A742" s="113">
        <v>2</v>
      </c>
      <c r="B742" s="114" t="s">
        <v>123</v>
      </c>
      <c r="C742" s="115"/>
      <c r="D742" s="115"/>
      <c r="E742" s="115"/>
      <c r="F742" s="115"/>
      <c r="G742" s="116">
        <f>G743+G744+G747+G750</f>
        <v>0</v>
      </c>
      <c r="H742" s="116">
        <f t="shared" ref="H742:K742" si="981">H743+H744+H747+H750</f>
        <v>0</v>
      </c>
      <c r="I742" s="116">
        <f t="shared" si="981"/>
        <v>0</v>
      </c>
      <c r="J742" s="116">
        <f t="shared" si="981"/>
        <v>0</v>
      </c>
      <c r="K742" s="116">
        <f t="shared" si="981"/>
        <v>0</v>
      </c>
      <c r="L742" s="108" t="str">
        <f t="shared" si="975"/>
        <v>Huyện Hương Sơn</v>
      </c>
      <c r="M742" s="94">
        <f t="shared" si="976"/>
        <v>0</v>
      </c>
      <c r="N742" s="108" t="s">
        <v>204</v>
      </c>
      <c r="O742" s="108" t="s">
        <v>201</v>
      </c>
      <c r="P742" s="108"/>
      <c r="Q742" s="108"/>
    </row>
    <row r="743" spans="1:17" ht="25.5" hidden="1" customHeight="1">
      <c r="A743" s="109" t="s">
        <v>225</v>
      </c>
      <c r="B743" s="110" t="s">
        <v>217</v>
      </c>
      <c r="C743" s="111"/>
      <c r="D743" s="111">
        <v>0.9</v>
      </c>
      <c r="E743" s="111">
        <v>0.1</v>
      </c>
      <c r="F743" s="111"/>
      <c r="G743" s="117">
        <f>SUMIF('Bieu 01 (2020)'!$B$7:$B$19,"Huyện Hương Sơn",'Bieu 01 (2020)'!$E$7:$E$19)-G744-G747-G750</f>
        <v>0</v>
      </c>
      <c r="H743" s="112">
        <f t="shared" ref="H743" si="982">ROUND(C743*G743,0)</f>
        <v>0</v>
      </c>
      <c r="I743" s="112">
        <f t="shared" ref="I743" si="983">G743-H743-J743-K743</f>
        <v>0</v>
      </c>
      <c r="J743" s="112">
        <f t="shared" ref="J743" si="984">ROUND(E743*G743,0)</f>
        <v>0</v>
      </c>
      <c r="K743" s="112">
        <f t="shared" ref="K743" si="985">ROUND(F743*G743,0)</f>
        <v>0</v>
      </c>
      <c r="L743" s="92" t="str">
        <f t="shared" si="975"/>
        <v>Huyện Hương Sơn</v>
      </c>
      <c r="M743" s="94">
        <f t="shared" si="976"/>
        <v>0</v>
      </c>
      <c r="N743" s="92" t="s">
        <v>204</v>
      </c>
      <c r="O743" s="92" t="s">
        <v>217</v>
      </c>
    </row>
    <row r="744" spans="1:17" ht="25.5" hidden="1" customHeight="1">
      <c r="A744" s="109" t="s">
        <v>226</v>
      </c>
      <c r="B744" s="110" t="s">
        <v>22</v>
      </c>
      <c r="C744" s="111"/>
      <c r="D744" s="111"/>
      <c r="E744" s="111"/>
      <c r="F744" s="111"/>
      <c r="G744" s="112"/>
      <c r="H744" s="112">
        <f t="shared" ref="H744:K744" si="986">H745+H746</f>
        <v>0</v>
      </c>
      <c r="I744" s="112">
        <f t="shared" si="986"/>
        <v>0</v>
      </c>
      <c r="J744" s="112">
        <f t="shared" si="986"/>
        <v>0</v>
      </c>
      <c r="K744" s="112">
        <f t="shared" si="986"/>
        <v>0</v>
      </c>
      <c r="L744" s="92" t="str">
        <f t="shared" si="975"/>
        <v>Huyện Hương Sơn</v>
      </c>
      <c r="M744" s="94">
        <f t="shared" si="976"/>
        <v>0</v>
      </c>
      <c r="N744" s="92" t="s">
        <v>204</v>
      </c>
      <c r="O744" s="92" t="s">
        <v>218</v>
      </c>
    </row>
    <row r="745" spans="1:17" ht="25.5" hidden="1" customHeight="1">
      <c r="A745" s="118" t="s">
        <v>8</v>
      </c>
      <c r="B745" s="56" t="s">
        <v>219</v>
      </c>
      <c r="C745" s="111"/>
      <c r="D745" s="111"/>
      <c r="E745" s="111">
        <v>1</v>
      </c>
      <c r="F745" s="111"/>
      <c r="G745" s="112"/>
      <c r="H745" s="112">
        <f t="shared" ref="H745:H746" si="987">ROUND(C745*G745,0)</f>
        <v>0</v>
      </c>
      <c r="I745" s="112">
        <f t="shared" ref="I745:I746" si="988">G745-H745-J745-K745</f>
        <v>0</v>
      </c>
      <c r="J745" s="112">
        <f t="shared" ref="J745:J746" si="989">ROUND(E745*G745,0)</f>
        <v>0</v>
      </c>
      <c r="K745" s="112">
        <f t="shared" ref="K745:K746" si="990">ROUND(F745*G745,0)</f>
        <v>0</v>
      </c>
      <c r="L745" s="92" t="str">
        <f t="shared" si="975"/>
        <v>Huyện Hương Sơn</v>
      </c>
      <c r="M745" s="94">
        <f t="shared" si="976"/>
        <v>0</v>
      </c>
      <c r="N745" s="92" t="s">
        <v>204</v>
      </c>
      <c r="O745" s="92" t="s">
        <v>218</v>
      </c>
    </row>
    <row r="746" spans="1:17" ht="25.5" hidden="1" customHeight="1">
      <c r="A746" s="118" t="s">
        <v>8</v>
      </c>
      <c r="B746" s="56" t="s">
        <v>220</v>
      </c>
      <c r="C746" s="111"/>
      <c r="D746" s="111"/>
      <c r="E746" s="111">
        <v>0.5</v>
      </c>
      <c r="F746" s="111">
        <v>0.5</v>
      </c>
      <c r="G746" s="119">
        <f>G744-G745</f>
        <v>0</v>
      </c>
      <c r="H746" s="112">
        <f t="shared" si="987"/>
        <v>0</v>
      </c>
      <c r="I746" s="112">
        <f t="shared" si="988"/>
        <v>0</v>
      </c>
      <c r="J746" s="112">
        <f t="shared" si="989"/>
        <v>0</v>
      </c>
      <c r="K746" s="112">
        <f t="shared" si="990"/>
        <v>0</v>
      </c>
      <c r="L746" s="92" t="str">
        <f t="shared" si="975"/>
        <v>Huyện Hương Sơn</v>
      </c>
      <c r="M746" s="94">
        <f t="shared" si="976"/>
        <v>0</v>
      </c>
      <c r="N746" s="92" t="s">
        <v>204</v>
      </c>
      <c r="O746" s="92" t="s">
        <v>218</v>
      </c>
    </row>
    <row r="747" spans="1:17" ht="25.5" hidden="1" customHeight="1">
      <c r="A747" s="109" t="s">
        <v>227</v>
      </c>
      <c r="B747" s="110" t="s">
        <v>23</v>
      </c>
      <c r="C747" s="111"/>
      <c r="D747" s="111"/>
      <c r="E747" s="111"/>
      <c r="F747" s="111"/>
      <c r="G747" s="112"/>
      <c r="H747" s="112">
        <f t="shared" ref="H747:K747" si="991">H748+H749</f>
        <v>0</v>
      </c>
      <c r="I747" s="112">
        <f t="shared" si="991"/>
        <v>0</v>
      </c>
      <c r="J747" s="112">
        <f t="shared" si="991"/>
        <v>0</v>
      </c>
      <c r="K747" s="112">
        <f t="shared" si="991"/>
        <v>0</v>
      </c>
      <c r="L747" s="92" t="str">
        <f t="shared" si="975"/>
        <v>Huyện Hương Sơn</v>
      </c>
      <c r="M747" s="94">
        <f t="shared" si="976"/>
        <v>0</v>
      </c>
      <c r="N747" s="92" t="s">
        <v>204</v>
      </c>
      <c r="O747" s="92" t="s">
        <v>221</v>
      </c>
    </row>
    <row r="748" spans="1:17" ht="25.5" hidden="1" customHeight="1">
      <c r="A748" s="109" t="s">
        <v>8</v>
      </c>
      <c r="B748" s="110" t="s">
        <v>222</v>
      </c>
      <c r="C748" s="111"/>
      <c r="D748" s="111"/>
      <c r="E748" s="111">
        <v>0.8</v>
      </c>
      <c r="F748" s="111">
        <v>0.2</v>
      </c>
      <c r="G748" s="112"/>
      <c r="H748" s="112">
        <f t="shared" ref="H748:H750" si="992">ROUND(C748*G748,0)</f>
        <v>0</v>
      </c>
      <c r="I748" s="112">
        <f t="shared" ref="I748:I750" si="993">G748-H748-J748-K748</f>
        <v>0</v>
      </c>
      <c r="J748" s="112">
        <f t="shared" ref="J748:J750" si="994">ROUND(E748*G748,0)</f>
        <v>0</v>
      </c>
      <c r="K748" s="112">
        <f t="shared" ref="K748:K750" si="995">ROUND(F748*G748,0)</f>
        <v>0</v>
      </c>
      <c r="L748" s="92" t="str">
        <f t="shared" si="975"/>
        <v>Huyện Hương Sơn</v>
      </c>
      <c r="M748" s="94">
        <f t="shared" si="976"/>
        <v>0</v>
      </c>
      <c r="N748" s="92" t="s">
        <v>204</v>
      </c>
      <c r="O748" s="92" t="s">
        <v>221</v>
      </c>
    </row>
    <row r="749" spans="1:17" ht="25.5" hidden="1" customHeight="1">
      <c r="A749" s="109" t="s">
        <v>8</v>
      </c>
      <c r="B749" s="110" t="s">
        <v>223</v>
      </c>
      <c r="C749" s="111"/>
      <c r="D749" s="111"/>
      <c r="E749" s="111">
        <v>0.5</v>
      </c>
      <c r="F749" s="111">
        <v>0.5</v>
      </c>
      <c r="G749" s="119">
        <f>G747-G748</f>
        <v>0</v>
      </c>
      <c r="H749" s="112">
        <f t="shared" si="992"/>
        <v>0</v>
      </c>
      <c r="I749" s="112">
        <f t="shared" si="993"/>
        <v>0</v>
      </c>
      <c r="J749" s="112">
        <f t="shared" si="994"/>
        <v>0</v>
      </c>
      <c r="K749" s="112">
        <f t="shared" si="995"/>
        <v>0</v>
      </c>
      <c r="L749" s="92" t="str">
        <f t="shared" si="975"/>
        <v>Huyện Hương Sơn</v>
      </c>
      <c r="M749" s="94">
        <f t="shared" si="976"/>
        <v>0</v>
      </c>
      <c r="N749" s="92" t="s">
        <v>204</v>
      </c>
      <c r="O749" s="92" t="s">
        <v>221</v>
      </c>
    </row>
    <row r="750" spans="1:17" ht="25.5" hidden="1" customHeight="1">
      <c r="A750" s="109" t="s">
        <v>228</v>
      </c>
      <c r="B750" s="110" t="s">
        <v>25</v>
      </c>
      <c r="C750" s="111"/>
      <c r="D750" s="111"/>
      <c r="E750" s="111">
        <v>1</v>
      </c>
      <c r="F750" s="111"/>
      <c r="G750" s="112"/>
      <c r="H750" s="112">
        <f t="shared" si="992"/>
        <v>0</v>
      </c>
      <c r="I750" s="112">
        <f t="shared" si="993"/>
        <v>0</v>
      </c>
      <c r="J750" s="112">
        <f t="shared" si="994"/>
        <v>0</v>
      </c>
      <c r="K750" s="112">
        <f t="shared" si="995"/>
        <v>0</v>
      </c>
      <c r="L750" s="92" t="str">
        <f t="shared" si="975"/>
        <v>Huyện Hương Sơn</v>
      </c>
      <c r="M750" s="94">
        <f t="shared" si="976"/>
        <v>0</v>
      </c>
      <c r="N750" s="92" t="s">
        <v>204</v>
      </c>
      <c r="O750" s="92" t="s">
        <v>224</v>
      </c>
    </row>
    <row r="751" spans="1:17" s="88" customFormat="1" ht="25.5" hidden="1" customHeight="1">
      <c r="A751" s="113">
        <v>3</v>
      </c>
      <c r="B751" s="114" t="s">
        <v>205</v>
      </c>
      <c r="C751" s="115"/>
      <c r="D751" s="115"/>
      <c r="E751" s="115"/>
      <c r="F751" s="115"/>
      <c r="G751" s="116">
        <f>G752+G756+G759+G762</f>
        <v>14000</v>
      </c>
      <c r="H751" s="116">
        <f>H752+H756+H759+H762</f>
        <v>0</v>
      </c>
      <c r="I751" s="116">
        <f>I752+I756+I759+I762</f>
        <v>0</v>
      </c>
      <c r="J751" s="116">
        <f>J752+J756+J759+J762</f>
        <v>9950</v>
      </c>
      <c r="K751" s="116">
        <f>K752+K756+K759+K762</f>
        <v>4050</v>
      </c>
      <c r="L751" s="108" t="str">
        <f t="shared" si="975"/>
        <v>Huyện Hương Sơn</v>
      </c>
      <c r="M751" s="94">
        <f t="shared" si="976"/>
        <v>0</v>
      </c>
      <c r="N751" s="108" t="s">
        <v>206</v>
      </c>
      <c r="O751" s="108" t="s">
        <v>201</v>
      </c>
      <c r="P751" s="108"/>
      <c r="Q751" s="108"/>
    </row>
    <row r="752" spans="1:17" ht="25.5" hidden="1" customHeight="1">
      <c r="A752" s="109" t="s">
        <v>229</v>
      </c>
      <c r="B752" s="110" t="s">
        <v>217</v>
      </c>
      <c r="C752" s="111"/>
      <c r="D752" s="111"/>
      <c r="E752" s="111"/>
      <c r="F752" s="111"/>
      <c r="G752" s="117">
        <f>SUMIF('Bieu 01 (2020)'!$B$7:$B$19,"Huyện Hương Sơn",'Bieu 01 (2020)'!$F$7:$F$19)-G756-G759-G762</f>
        <v>12500</v>
      </c>
      <c r="H752" s="116">
        <f>H753</f>
        <v>0</v>
      </c>
      <c r="I752" s="116">
        <f t="shared" ref="I752:K752" si="996">I753</f>
        <v>0</v>
      </c>
      <c r="J752" s="116">
        <f t="shared" si="996"/>
        <v>8750</v>
      </c>
      <c r="K752" s="116">
        <f t="shared" si="996"/>
        <v>3750</v>
      </c>
      <c r="L752" s="92" t="str">
        <f t="shared" si="975"/>
        <v>Huyện Hương Sơn</v>
      </c>
      <c r="M752" s="94">
        <f t="shared" si="976"/>
        <v>0</v>
      </c>
      <c r="N752" s="92" t="s">
        <v>206</v>
      </c>
      <c r="O752" s="92" t="s">
        <v>217</v>
      </c>
    </row>
    <row r="753" spans="1:17" ht="25.5" hidden="1" customHeight="1">
      <c r="A753" s="109" t="s">
        <v>71</v>
      </c>
      <c r="B753" s="110" t="s">
        <v>233</v>
      </c>
      <c r="C753" s="111"/>
      <c r="D753" s="111"/>
      <c r="E753" s="111"/>
      <c r="F753" s="111"/>
      <c r="G753" s="119">
        <f>G752</f>
        <v>12500</v>
      </c>
      <c r="H753" s="112">
        <f t="shared" ref="H753:K753" si="997">H754+H755</f>
        <v>0</v>
      </c>
      <c r="I753" s="112">
        <f t="shared" si="997"/>
        <v>0</v>
      </c>
      <c r="J753" s="112">
        <f t="shared" si="997"/>
        <v>8750</v>
      </c>
      <c r="K753" s="112">
        <f t="shared" si="997"/>
        <v>3750</v>
      </c>
      <c r="L753" s="92" t="str">
        <f t="shared" si="975"/>
        <v>Huyện Hương Sơn</v>
      </c>
      <c r="M753" s="94">
        <f t="shared" si="976"/>
        <v>0</v>
      </c>
      <c r="N753" s="92" t="s">
        <v>206</v>
      </c>
      <c r="O753" s="92" t="s">
        <v>217</v>
      </c>
    </row>
    <row r="754" spans="1:17" ht="25.5" hidden="1" customHeight="1">
      <c r="A754" s="109" t="s">
        <v>8</v>
      </c>
      <c r="B754" s="110" t="s">
        <v>231</v>
      </c>
      <c r="C754" s="111"/>
      <c r="D754" s="111"/>
      <c r="E754" s="111">
        <v>0.8</v>
      </c>
      <c r="F754" s="111">
        <v>0.2</v>
      </c>
      <c r="G754" s="119">
        <f>G753-G755</f>
        <v>10000</v>
      </c>
      <c r="H754" s="112">
        <f t="shared" ref="H754:H755" si="998">ROUND(C754*G754,0)</f>
        <v>0</v>
      </c>
      <c r="I754" s="112">
        <f t="shared" ref="I754:I755" si="999">G754-H754-J754-K754</f>
        <v>0</v>
      </c>
      <c r="J754" s="112">
        <f t="shared" ref="J754:J755" si="1000">ROUND(E754*G754,0)</f>
        <v>8000</v>
      </c>
      <c r="K754" s="112">
        <f t="shared" ref="K754:K755" si="1001">ROUND(F754*G754,0)</f>
        <v>2000</v>
      </c>
      <c r="L754" s="92" t="str">
        <f t="shared" si="975"/>
        <v>Huyện Hương Sơn</v>
      </c>
      <c r="M754" s="94">
        <f t="shared" si="976"/>
        <v>0</v>
      </c>
      <c r="N754" s="92" t="s">
        <v>206</v>
      </c>
      <c r="O754" s="92" t="s">
        <v>217</v>
      </c>
    </row>
    <row r="755" spans="1:17" ht="25.5" hidden="1" customHeight="1">
      <c r="A755" s="109" t="s">
        <v>8</v>
      </c>
      <c r="B755" s="110" t="s">
        <v>232</v>
      </c>
      <c r="C755" s="111"/>
      <c r="D755" s="111"/>
      <c r="E755" s="111">
        <v>0.3</v>
      </c>
      <c r="F755" s="111">
        <v>0.7</v>
      </c>
      <c r="G755" s="112">
        <v>2500</v>
      </c>
      <c r="H755" s="112">
        <f t="shared" si="998"/>
        <v>0</v>
      </c>
      <c r="I755" s="112">
        <f t="shared" si="999"/>
        <v>0</v>
      </c>
      <c r="J755" s="112">
        <f t="shared" si="1000"/>
        <v>750</v>
      </c>
      <c r="K755" s="112">
        <f t="shared" si="1001"/>
        <v>1750</v>
      </c>
      <c r="L755" s="92" t="str">
        <f t="shared" si="975"/>
        <v>Huyện Hương Sơn</v>
      </c>
      <c r="M755" s="94">
        <f t="shared" si="976"/>
        <v>0</v>
      </c>
      <c r="N755" s="92" t="s">
        <v>206</v>
      </c>
      <c r="O755" s="92" t="s">
        <v>217</v>
      </c>
    </row>
    <row r="756" spans="1:17" ht="25.5" hidden="1" customHeight="1">
      <c r="A756" s="109" t="s">
        <v>234</v>
      </c>
      <c r="B756" s="110" t="s">
        <v>22</v>
      </c>
      <c r="C756" s="111"/>
      <c r="D756" s="111"/>
      <c r="E756" s="111"/>
      <c r="F756" s="111"/>
      <c r="G756" s="112"/>
      <c r="H756" s="112">
        <f t="shared" ref="H756:K756" si="1002">+H757+H758</f>
        <v>0</v>
      </c>
      <c r="I756" s="112">
        <f t="shared" si="1002"/>
        <v>0</v>
      </c>
      <c r="J756" s="112">
        <f t="shared" si="1002"/>
        <v>0</v>
      </c>
      <c r="K756" s="112">
        <f t="shared" si="1002"/>
        <v>0</v>
      </c>
      <c r="L756" s="92" t="str">
        <f t="shared" si="975"/>
        <v>Huyện Hương Sơn</v>
      </c>
      <c r="M756" s="94">
        <f t="shared" si="976"/>
        <v>0</v>
      </c>
      <c r="N756" s="92" t="s">
        <v>206</v>
      </c>
      <c r="O756" s="92" t="s">
        <v>218</v>
      </c>
    </row>
    <row r="757" spans="1:17" ht="25.5" hidden="1" customHeight="1">
      <c r="A757" s="118" t="s">
        <v>8</v>
      </c>
      <c r="B757" s="56" t="s">
        <v>219</v>
      </c>
      <c r="C757" s="111"/>
      <c r="D757" s="111"/>
      <c r="E757" s="111">
        <v>1</v>
      </c>
      <c r="F757" s="111"/>
      <c r="G757" s="112"/>
      <c r="H757" s="112">
        <f t="shared" ref="H757:H758" si="1003">ROUND(C757*G757,0)</f>
        <v>0</v>
      </c>
      <c r="I757" s="112">
        <f t="shared" ref="I757:I758" si="1004">G757-H757-J757-K757</f>
        <v>0</v>
      </c>
      <c r="J757" s="112">
        <f t="shared" ref="J757:J758" si="1005">ROUND(E757*G757,0)</f>
        <v>0</v>
      </c>
      <c r="K757" s="112">
        <f t="shared" ref="K757:K758" si="1006">ROUND(F757*G757,0)</f>
        <v>0</v>
      </c>
      <c r="L757" s="92" t="str">
        <f t="shared" si="975"/>
        <v>Huyện Hương Sơn</v>
      </c>
      <c r="M757" s="94">
        <f t="shared" si="976"/>
        <v>0</v>
      </c>
      <c r="N757" s="92" t="s">
        <v>206</v>
      </c>
      <c r="O757" s="92" t="s">
        <v>218</v>
      </c>
    </row>
    <row r="758" spans="1:17" ht="25.5" hidden="1" customHeight="1">
      <c r="A758" s="118" t="s">
        <v>8</v>
      </c>
      <c r="B758" s="56" t="s">
        <v>220</v>
      </c>
      <c r="C758" s="111"/>
      <c r="D758" s="111"/>
      <c r="E758" s="111">
        <v>0.5</v>
      </c>
      <c r="F758" s="111">
        <v>0.5</v>
      </c>
      <c r="G758" s="119">
        <f>G756-G757</f>
        <v>0</v>
      </c>
      <c r="H758" s="112">
        <f t="shared" si="1003"/>
        <v>0</v>
      </c>
      <c r="I758" s="112">
        <f t="shared" si="1004"/>
        <v>0</v>
      </c>
      <c r="J758" s="112">
        <f t="shared" si="1005"/>
        <v>0</v>
      </c>
      <c r="K758" s="112">
        <f t="shared" si="1006"/>
        <v>0</v>
      </c>
      <c r="L758" s="92" t="str">
        <f t="shared" si="975"/>
        <v>Huyện Hương Sơn</v>
      </c>
      <c r="M758" s="94">
        <f t="shared" si="976"/>
        <v>0</v>
      </c>
      <c r="N758" s="92" t="s">
        <v>206</v>
      </c>
      <c r="O758" s="92" t="s">
        <v>218</v>
      </c>
    </row>
    <row r="759" spans="1:17" ht="25.5" hidden="1" customHeight="1">
      <c r="A759" s="109" t="s">
        <v>235</v>
      </c>
      <c r="B759" s="110" t="s">
        <v>23</v>
      </c>
      <c r="C759" s="111"/>
      <c r="D759" s="111"/>
      <c r="E759" s="111"/>
      <c r="F759" s="111"/>
      <c r="G759" s="140">
        <v>1500</v>
      </c>
      <c r="H759" s="112">
        <f t="shared" ref="H759:I759" si="1007">+H760+H761</f>
        <v>0</v>
      </c>
      <c r="I759" s="112">
        <f t="shared" si="1007"/>
        <v>0</v>
      </c>
      <c r="J759" s="112">
        <f>+J760+J761</f>
        <v>1200</v>
      </c>
      <c r="K759" s="112">
        <f t="shared" ref="K759" si="1008">+K760+K761</f>
        <v>300</v>
      </c>
      <c r="L759" s="92" t="str">
        <f t="shared" si="975"/>
        <v>Huyện Hương Sơn</v>
      </c>
      <c r="M759" s="94">
        <f t="shared" si="976"/>
        <v>0</v>
      </c>
      <c r="N759" s="92" t="s">
        <v>206</v>
      </c>
      <c r="O759" s="92" t="s">
        <v>221</v>
      </c>
    </row>
    <row r="760" spans="1:17" ht="25.5" hidden="1" customHeight="1">
      <c r="A760" s="109" t="s">
        <v>8</v>
      </c>
      <c r="B760" s="110" t="s">
        <v>222</v>
      </c>
      <c r="C760" s="111"/>
      <c r="D760" s="111"/>
      <c r="E760" s="111">
        <v>0.8</v>
      </c>
      <c r="F760" s="111">
        <v>0.2</v>
      </c>
      <c r="G760" s="112">
        <f>G759-G761</f>
        <v>1500</v>
      </c>
      <c r="H760" s="112">
        <f t="shared" ref="H760:H763" si="1009">ROUND(C760*G760,0)</f>
        <v>0</v>
      </c>
      <c r="I760" s="112">
        <f t="shared" ref="I760:I763" si="1010">G760-H760-J760-K760</f>
        <v>0</v>
      </c>
      <c r="J760" s="112">
        <f t="shared" ref="J760:J763" si="1011">ROUND(E760*G760,0)</f>
        <v>1200</v>
      </c>
      <c r="K760" s="112">
        <f t="shared" ref="K760:K763" si="1012">ROUND(F760*G760,0)</f>
        <v>300</v>
      </c>
      <c r="L760" s="92" t="str">
        <f t="shared" si="975"/>
        <v>Huyện Hương Sơn</v>
      </c>
      <c r="M760" s="94">
        <f t="shared" si="976"/>
        <v>0</v>
      </c>
      <c r="N760" s="92" t="s">
        <v>206</v>
      </c>
      <c r="O760" s="92" t="s">
        <v>221</v>
      </c>
    </row>
    <row r="761" spans="1:17" ht="25.5" hidden="1" customHeight="1">
      <c r="A761" s="109" t="s">
        <v>8</v>
      </c>
      <c r="B761" s="110" t="s">
        <v>223</v>
      </c>
      <c r="C761" s="111"/>
      <c r="D761" s="111"/>
      <c r="E761" s="111">
        <v>0.5</v>
      </c>
      <c r="F761" s="111">
        <v>0.5</v>
      </c>
      <c r="G761" s="119"/>
      <c r="H761" s="112">
        <f t="shared" si="1009"/>
        <v>0</v>
      </c>
      <c r="I761" s="112">
        <f t="shared" si="1010"/>
        <v>0</v>
      </c>
      <c r="J761" s="112">
        <f t="shared" si="1011"/>
        <v>0</v>
      </c>
      <c r="K761" s="112">
        <f t="shared" si="1012"/>
        <v>0</v>
      </c>
      <c r="L761" s="92" t="str">
        <f t="shared" si="975"/>
        <v>Huyện Hương Sơn</v>
      </c>
      <c r="M761" s="94">
        <f t="shared" si="976"/>
        <v>0</v>
      </c>
      <c r="N761" s="92" t="s">
        <v>206</v>
      </c>
      <c r="O761" s="92" t="s">
        <v>221</v>
      </c>
    </row>
    <row r="762" spans="1:17" ht="25.5" hidden="1" customHeight="1">
      <c r="A762" s="109" t="s">
        <v>236</v>
      </c>
      <c r="B762" s="110" t="s">
        <v>25</v>
      </c>
      <c r="C762" s="111"/>
      <c r="D762" s="111"/>
      <c r="E762" s="111">
        <v>1</v>
      </c>
      <c r="F762" s="111"/>
      <c r="G762" s="112"/>
      <c r="H762" s="112">
        <f t="shared" si="1009"/>
        <v>0</v>
      </c>
      <c r="I762" s="112">
        <f t="shared" si="1010"/>
        <v>0</v>
      </c>
      <c r="J762" s="112">
        <f t="shared" si="1011"/>
        <v>0</v>
      </c>
      <c r="K762" s="112">
        <f t="shared" si="1012"/>
        <v>0</v>
      </c>
      <c r="L762" s="92" t="str">
        <f t="shared" si="975"/>
        <v>Huyện Hương Sơn</v>
      </c>
      <c r="M762" s="94">
        <f t="shared" si="976"/>
        <v>0</v>
      </c>
      <c r="N762" s="92" t="s">
        <v>206</v>
      </c>
      <c r="O762" s="92" t="s">
        <v>224</v>
      </c>
    </row>
    <row r="763" spans="1:17" ht="25.5" hidden="1" customHeight="1">
      <c r="A763" s="109">
        <v>4</v>
      </c>
      <c r="B763" s="110" t="s">
        <v>207</v>
      </c>
      <c r="C763" s="111"/>
      <c r="D763" s="111">
        <v>0.5</v>
      </c>
      <c r="E763" s="111">
        <v>0.5</v>
      </c>
      <c r="F763" s="111"/>
      <c r="G763" s="117">
        <f>SUMIF('Bieu 01 (2020)'!$B$7:$B$19,"Huyện Hương Sơn",'Bieu 01 (2020)'!$G$7:$G$19)</f>
        <v>3000</v>
      </c>
      <c r="H763" s="112">
        <f t="shared" si="1009"/>
        <v>0</v>
      </c>
      <c r="I763" s="112">
        <f t="shared" si="1010"/>
        <v>1500</v>
      </c>
      <c r="J763" s="112">
        <f t="shared" si="1011"/>
        <v>1500</v>
      </c>
      <c r="K763" s="112">
        <f t="shared" si="1012"/>
        <v>0</v>
      </c>
      <c r="L763" s="92" t="str">
        <f t="shared" si="975"/>
        <v>Huyện Hương Sơn</v>
      </c>
      <c r="M763" s="94">
        <f t="shared" si="976"/>
        <v>0</v>
      </c>
      <c r="N763" s="92" t="s">
        <v>208</v>
      </c>
      <c r="O763" s="92" t="s">
        <v>201</v>
      </c>
    </row>
    <row r="764" spans="1:17" ht="25.5" hidden="1" customHeight="1">
      <c r="A764" s="109">
        <v>5</v>
      </c>
      <c r="B764" s="110" t="s">
        <v>29</v>
      </c>
      <c r="C764" s="111"/>
      <c r="D764" s="111"/>
      <c r="E764" s="111"/>
      <c r="F764" s="111"/>
      <c r="G764" s="117">
        <f>SUMIF('Bieu 01 (2020)'!$B$7:$B$19,"Huyện Hương Sơn",'Bieu 01 (2020)'!$H$7:$H$19)</f>
        <v>23000</v>
      </c>
      <c r="H764" s="112">
        <f t="shared" ref="H764:I764" si="1013">H765+H766</f>
        <v>0</v>
      </c>
      <c r="I764" s="112">
        <f t="shared" si="1013"/>
        <v>0</v>
      </c>
      <c r="J764" s="112">
        <f>J765+J766</f>
        <v>22000</v>
      </c>
      <c r="K764" s="112">
        <f t="shared" ref="K764" si="1014">K765+K766</f>
        <v>1000</v>
      </c>
      <c r="L764" s="92" t="str">
        <f t="shared" si="975"/>
        <v>Huyện Hương Sơn</v>
      </c>
      <c r="M764" s="94">
        <f t="shared" si="976"/>
        <v>0</v>
      </c>
      <c r="N764" s="92" t="s">
        <v>29</v>
      </c>
      <c r="O764" s="92" t="s">
        <v>201</v>
      </c>
    </row>
    <row r="765" spans="1:17" ht="25.5" hidden="1" customHeight="1">
      <c r="A765" s="109" t="s">
        <v>8</v>
      </c>
      <c r="B765" s="110" t="s">
        <v>237</v>
      </c>
      <c r="C765" s="111"/>
      <c r="D765" s="111"/>
      <c r="E765" s="111"/>
      <c r="F765" s="111">
        <v>1</v>
      </c>
      <c r="G765" s="112">
        <v>1000</v>
      </c>
      <c r="H765" s="112">
        <f t="shared" ref="H765:H766" si="1015">ROUND(C765*G765,0)</f>
        <v>0</v>
      </c>
      <c r="I765" s="112">
        <f t="shared" ref="I765:I766" si="1016">G765-H765-J765-K765</f>
        <v>0</v>
      </c>
      <c r="J765" s="112">
        <f t="shared" ref="J765:J766" si="1017">ROUND(E765*G765,0)</f>
        <v>0</v>
      </c>
      <c r="K765" s="112">
        <f t="shared" ref="K765:K766" si="1018">ROUND(F765*G765,0)</f>
        <v>1000</v>
      </c>
      <c r="L765" s="92" t="str">
        <f t="shared" si="975"/>
        <v>Huyện Hương Sơn</v>
      </c>
      <c r="M765" s="94">
        <f t="shared" si="976"/>
        <v>0</v>
      </c>
      <c r="N765" s="92" t="s">
        <v>29</v>
      </c>
      <c r="O765" s="92" t="s">
        <v>238</v>
      </c>
    </row>
    <row r="766" spans="1:17" ht="25.5" hidden="1" customHeight="1">
      <c r="A766" s="109" t="s">
        <v>8</v>
      </c>
      <c r="B766" s="110" t="s">
        <v>239</v>
      </c>
      <c r="C766" s="111"/>
      <c r="D766" s="111"/>
      <c r="E766" s="111">
        <v>1</v>
      </c>
      <c r="F766" s="111"/>
      <c r="G766" s="119">
        <f>G764-G765</f>
        <v>22000</v>
      </c>
      <c r="H766" s="112">
        <f t="shared" si="1015"/>
        <v>0</v>
      </c>
      <c r="I766" s="112">
        <f t="shared" si="1016"/>
        <v>0</v>
      </c>
      <c r="J766" s="112">
        <f t="shared" si="1017"/>
        <v>22000</v>
      </c>
      <c r="K766" s="112">
        <f t="shared" si="1018"/>
        <v>0</v>
      </c>
      <c r="L766" s="92" t="str">
        <f t="shared" si="975"/>
        <v>Huyện Hương Sơn</v>
      </c>
      <c r="M766" s="94">
        <f t="shared" si="976"/>
        <v>0</v>
      </c>
      <c r="N766" s="92" t="s">
        <v>29</v>
      </c>
      <c r="O766" s="92" t="s">
        <v>240</v>
      </c>
    </row>
    <row r="767" spans="1:17" s="88" customFormat="1" ht="25.5" hidden="1" customHeight="1">
      <c r="A767" s="113">
        <v>6</v>
      </c>
      <c r="B767" s="114" t="s">
        <v>31</v>
      </c>
      <c r="C767" s="115"/>
      <c r="D767" s="115"/>
      <c r="E767" s="115"/>
      <c r="F767" s="115"/>
      <c r="G767" s="116">
        <f>G768+G773</f>
        <v>3400</v>
      </c>
      <c r="H767" s="116">
        <f t="shared" ref="H767" si="1019">H768+H773</f>
        <v>0</v>
      </c>
      <c r="I767" s="116">
        <f>I768+I773</f>
        <v>0</v>
      </c>
      <c r="J767" s="116">
        <f t="shared" ref="J767:K767" si="1020">J768+J773</f>
        <v>1200</v>
      </c>
      <c r="K767" s="116">
        <f t="shared" si="1020"/>
        <v>2200</v>
      </c>
      <c r="L767" s="108" t="str">
        <f t="shared" si="975"/>
        <v>Huyện Hương Sơn</v>
      </c>
      <c r="M767" s="94">
        <f t="shared" si="976"/>
        <v>0</v>
      </c>
      <c r="N767" s="108" t="s">
        <v>165</v>
      </c>
      <c r="O767" s="108" t="s">
        <v>201</v>
      </c>
      <c r="P767" s="108"/>
      <c r="Q767" s="108"/>
    </row>
    <row r="768" spans="1:17" ht="25.5" hidden="1" customHeight="1">
      <c r="A768" s="109" t="s">
        <v>241</v>
      </c>
      <c r="B768" s="110" t="s">
        <v>242</v>
      </c>
      <c r="C768" s="111"/>
      <c r="D768" s="111"/>
      <c r="E768" s="111"/>
      <c r="F768" s="111"/>
      <c r="G768" s="112">
        <v>1200</v>
      </c>
      <c r="H768" s="112">
        <f t="shared" ref="H768:I768" si="1021">H769+H772</f>
        <v>0</v>
      </c>
      <c r="I768" s="112">
        <f t="shared" si="1021"/>
        <v>0</v>
      </c>
      <c r="J768" s="112">
        <f>J769+J772</f>
        <v>700</v>
      </c>
      <c r="K768" s="112">
        <f t="shared" ref="K768" si="1022">K769+K772</f>
        <v>500</v>
      </c>
      <c r="L768" s="92" t="str">
        <f t="shared" si="975"/>
        <v>Huyện Hương Sơn</v>
      </c>
      <c r="M768" s="94">
        <f t="shared" si="976"/>
        <v>0</v>
      </c>
      <c r="N768" s="92" t="s">
        <v>165</v>
      </c>
      <c r="O768" s="92" t="s">
        <v>243</v>
      </c>
      <c r="P768" s="92" t="s">
        <v>201</v>
      </c>
    </row>
    <row r="769" spans="1:17" ht="25.5" hidden="1" customHeight="1">
      <c r="A769" s="109" t="s">
        <v>71</v>
      </c>
      <c r="B769" s="110" t="s">
        <v>244</v>
      </c>
      <c r="C769" s="111"/>
      <c r="D769" s="111"/>
      <c r="E769" s="111"/>
      <c r="F769" s="111"/>
      <c r="G769" s="112">
        <v>500</v>
      </c>
      <c r="H769" s="112">
        <f t="shared" ref="H769:I769" si="1023">+H770+H771</f>
        <v>0</v>
      </c>
      <c r="I769" s="112">
        <f t="shared" si="1023"/>
        <v>0</v>
      </c>
      <c r="J769" s="112">
        <f>+J770+J771</f>
        <v>0</v>
      </c>
      <c r="K769" s="112">
        <f t="shared" ref="K769" si="1024">+K770+K771</f>
        <v>500</v>
      </c>
      <c r="L769" s="92" t="str">
        <f t="shared" si="975"/>
        <v>Huyện Hương Sơn</v>
      </c>
      <c r="M769" s="94">
        <f t="shared" si="976"/>
        <v>0</v>
      </c>
      <c r="N769" s="92" t="s">
        <v>165</v>
      </c>
      <c r="O769" s="92" t="s">
        <v>243</v>
      </c>
    </row>
    <row r="770" spans="1:17" ht="25.5" hidden="1" customHeight="1">
      <c r="A770" s="109" t="s">
        <v>8</v>
      </c>
      <c r="B770" s="110" t="s">
        <v>245</v>
      </c>
      <c r="C770" s="111"/>
      <c r="D770" s="111"/>
      <c r="E770" s="111"/>
      <c r="F770" s="111">
        <v>1</v>
      </c>
      <c r="G770" s="119">
        <f>G769-G771</f>
        <v>500</v>
      </c>
      <c r="H770" s="112">
        <f t="shared" ref="H770:H772" si="1025">ROUND(C770*G770,0)</f>
        <v>0</v>
      </c>
      <c r="I770" s="112">
        <f t="shared" ref="I770:I772" si="1026">G770-H770-J770-K770</f>
        <v>0</v>
      </c>
      <c r="J770" s="112">
        <f t="shared" ref="J770:J772" si="1027">ROUND(E770*G770,0)</f>
        <v>0</v>
      </c>
      <c r="K770" s="112">
        <f t="shared" ref="K770:K772" si="1028">ROUND(F770*G770,0)</f>
        <v>500</v>
      </c>
      <c r="L770" s="92" t="str">
        <f t="shared" si="975"/>
        <v>Huyện Hương Sơn</v>
      </c>
      <c r="M770" s="94">
        <f t="shared" si="976"/>
        <v>0</v>
      </c>
      <c r="N770" s="92" t="s">
        <v>165</v>
      </c>
      <c r="O770" s="92" t="s">
        <v>243</v>
      </c>
    </row>
    <row r="771" spans="1:17" ht="25.5" hidden="1" customHeight="1">
      <c r="A771" s="109" t="s">
        <v>8</v>
      </c>
      <c r="B771" s="110" t="s">
        <v>246</v>
      </c>
      <c r="C771" s="111"/>
      <c r="D771" s="111"/>
      <c r="E771" s="111">
        <v>0.6</v>
      </c>
      <c r="F771" s="111">
        <v>0.4</v>
      </c>
      <c r="G771" s="112"/>
      <c r="H771" s="112">
        <f t="shared" si="1025"/>
        <v>0</v>
      </c>
      <c r="I771" s="112">
        <f t="shared" si="1026"/>
        <v>0</v>
      </c>
      <c r="J771" s="112">
        <f t="shared" si="1027"/>
        <v>0</v>
      </c>
      <c r="K771" s="112">
        <f t="shared" si="1028"/>
        <v>0</v>
      </c>
      <c r="L771" s="92" t="str">
        <f t="shared" si="975"/>
        <v>Huyện Hương Sơn</v>
      </c>
      <c r="M771" s="94">
        <f t="shared" si="976"/>
        <v>0</v>
      </c>
      <c r="N771" s="92" t="s">
        <v>165</v>
      </c>
      <c r="O771" s="92" t="s">
        <v>243</v>
      </c>
    </row>
    <row r="772" spans="1:17" ht="25.5" hidden="1" customHeight="1">
      <c r="A772" s="109" t="s">
        <v>72</v>
      </c>
      <c r="B772" s="110" t="s">
        <v>247</v>
      </c>
      <c r="C772" s="111"/>
      <c r="D772" s="111"/>
      <c r="E772" s="111">
        <v>1</v>
      </c>
      <c r="F772" s="111"/>
      <c r="G772" s="119">
        <f>G768-G769</f>
        <v>700</v>
      </c>
      <c r="H772" s="112">
        <f t="shared" si="1025"/>
        <v>0</v>
      </c>
      <c r="I772" s="112">
        <f t="shared" si="1026"/>
        <v>0</v>
      </c>
      <c r="J772" s="112">
        <f t="shared" si="1027"/>
        <v>700</v>
      </c>
      <c r="K772" s="112">
        <f t="shared" si="1028"/>
        <v>0</v>
      </c>
      <c r="L772" s="92" t="str">
        <f t="shared" si="975"/>
        <v>Huyện Hương Sơn</v>
      </c>
      <c r="M772" s="94">
        <f t="shared" si="976"/>
        <v>0</v>
      </c>
      <c r="N772" s="92" t="s">
        <v>165</v>
      </c>
      <c r="O772" s="92" t="s">
        <v>243</v>
      </c>
    </row>
    <row r="773" spans="1:17" ht="25.5" hidden="1" customHeight="1">
      <c r="A773" s="109" t="s">
        <v>248</v>
      </c>
      <c r="B773" s="110" t="s">
        <v>249</v>
      </c>
      <c r="C773" s="111"/>
      <c r="D773" s="111"/>
      <c r="E773" s="111"/>
      <c r="F773" s="111"/>
      <c r="G773" s="117">
        <f>SUMIF('Bieu 01 (2020)'!$B$7:$B$19,"Huyện Hương Sơn",'Bieu 01 (2020)'!$I$7:$I$19)-G768</f>
        <v>2200</v>
      </c>
      <c r="H773" s="112">
        <f t="shared" ref="H773:I773" si="1029">+H774+H775</f>
        <v>0</v>
      </c>
      <c r="I773" s="112">
        <f t="shared" si="1029"/>
        <v>0</v>
      </c>
      <c r="J773" s="112">
        <f>+J774+J775</f>
        <v>500</v>
      </c>
      <c r="K773" s="112">
        <f t="shared" ref="K773" si="1030">+K774+K775</f>
        <v>1700</v>
      </c>
      <c r="L773" s="92" t="str">
        <f t="shared" si="975"/>
        <v>Huyện Hương Sơn</v>
      </c>
      <c r="M773" s="94">
        <f t="shared" si="976"/>
        <v>0</v>
      </c>
      <c r="N773" s="92" t="s">
        <v>165</v>
      </c>
      <c r="O773" s="92" t="s">
        <v>250</v>
      </c>
      <c r="P773" s="92" t="s">
        <v>201</v>
      </c>
    </row>
    <row r="774" spans="1:17" ht="25.5" hidden="1" customHeight="1">
      <c r="A774" s="109" t="s">
        <v>8</v>
      </c>
      <c r="B774" s="110" t="s">
        <v>251</v>
      </c>
      <c r="C774" s="111"/>
      <c r="D774" s="111"/>
      <c r="E774" s="111">
        <v>1</v>
      </c>
      <c r="F774" s="111"/>
      <c r="G774" s="112">
        <v>500</v>
      </c>
      <c r="H774" s="112">
        <f t="shared" ref="H774:H776" si="1031">ROUND(C774*G774,0)</f>
        <v>0</v>
      </c>
      <c r="I774" s="112">
        <f t="shared" ref="I774:I776" si="1032">G774-H774-J774-K774</f>
        <v>0</v>
      </c>
      <c r="J774" s="112">
        <f t="shared" ref="J774:J776" si="1033">ROUND(E774*G774,0)</f>
        <v>500</v>
      </c>
      <c r="K774" s="112">
        <f t="shared" ref="K774:K776" si="1034">ROUND(F774*G774,0)</f>
        <v>0</v>
      </c>
      <c r="L774" s="92" t="str">
        <f t="shared" si="975"/>
        <v>Huyện Hương Sơn</v>
      </c>
      <c r="M774" s="94">
        <f t="shared" si="976"/>
        <v>0</v>
      </c>
      <c r="N774" s="92" t="s">
        <v>165</v>
      </c>
      <c r="O774" s="92" t="s">
        <v>250</v>
      </c>
    </row>
    <row r="775" spans="1:17" ht="25.5" hidden="1" customHeight="1">
      <c r="A775" s="109" t="s">
        <v>8</v>
      </c>
      <c r="B775" s="110" t="s">
        <v>252</v>
      </c>
      <c r="C775" s="111"/>
      <c r="D775" s="111"/>
      <c r="E775" s="111"/>
      <c r="F775" s="111">
        <v>1</v>
      </c>
      <c r="G775" s="119">
        <f>G773-G774</f>
        <v>1700</v>
      </c>
      <c r="H775" s="112">
        <f t="shared" si="1031"/>
        <v>0</v>
      </c>
      <c r="I775" s="112">
        <f t="shared" si="1032"/>
        <v>0</v>
      </c>
      <c r="J775" s="112">
        <f t="shared" si="1033"/>
        <v>0</v>
      </c>
      <c r="K775" s="112">
        <f t="shared" si="1034"/>
        <v>1700</v>
      </c>
      <c r="L775" s="92" t="str">
        <f t="shared" si="975"/>
        <v>Huyện Hương Sơn</v>
      </c>
      <c r="M775" s="94">
        <f t="shared" si="976"/>
        <v>0</v>
      </c>
      <c r="N775" s="92" t="s">
        <v>165</v>
      </c>
      <c r="O775" s="92" t="s">
        <v>250</v>
      </c>
    </row>
    <row r="776" spans="1:17" ht="25.5" hidden="1" customHeight="1">
      <c r="A776" s="109">
        <v>7</v>
      </c>
      <c r="B776" s="110" t="s">
        <v>209</v>
      </c>
      <c r="C776" s="111"/>
      <c r="D776" s="111"/>
      <c r="E776" s="111"/>
      <c r="F776" s="111">
        <v>1</v>
      </c>
      <c r="G776" s="117">
        <f>SUMIF('Bieu 01 (2020)'!$B$7:$B$19,"Huyện Hương Sơn",'Bieu 01 (2020)'!$J$7:$J$19)</f>
        <v>50</v>
      </c>
      <c r="H776" s="112">
        <f t="shared" si="1031"/>
        <v>0</v>
      </c>
      <c r="I776" s="112">
        <f t="shared" si="1032"/>
        <v>0</v>
      </c>
      <c r="J776" s="112">
        <f t="shared" si="1033"/>
        <v>0</v>
      </c>
      <c r="K776" s="112">
        <f t="shared" si="1034"/>
        <v>50</v>
      </c>
      <c r="L776" s="92" t="str">
        <f t="shared" si="975"/>
        <v>Huyện Hương Sơn</v>
      </c>
      <c r="M776" s="94">
        <f t="shared" si="976"/>
        <v>0</v>
      </c>
      <c r="N776" s="92" t="s">
        <v>210</v>
      </c>
      <c r="O776" s="92" t="s">
        <v>201</v>
      </c>
    </row>
    <row r="777" spans="1:17" s="88" customFormat="1" ht="25.5" hidden="1" customHeight="1">
      <c r="A777" s="113">
        <v>8</v>
      </c>
      <c r="B777" s="114" t="s">
        <v>211</v>
      </c>
      <c r="C777" s="115"/>
      <c r="D777" s="115"/>
      <c r="E777" s="115"/>
      <c r="F777" s="115"/>
      <c r="G777" s="116">
        <f>G778</f>
        <v>1300</v>
      </c>
      <c r="H777" s="116">
        <f t="shared" ref="H777:K777" si="1035">H778</f>
        <v>0</v>
      </c>
      <c r="I777" s="116">
        <f t="shared" si="1035"/>
        <v>350</v>
      </c>
      <c r="J777" s="116">
        <f t="shared" si="1035"/>
        <v>770</v>
      </c>
      <c r="K777" s="116">
        <f t="shared" si="1035"/>
        <v>180</v>
      </c>
      <c r="L777" s="108" t="str">
        <f t="shared" si="975"/>
        <v>Huyện Hương Sơn</v>
      </c>
      <c r="M777" s="94">
        <f t="shared" si="976"/>
        <v>0</v>
      </c>
      <c r="N777" s="108" t="s">
        <v>32</v>
      </c>
      <c r="O777" s="108" t="s">
        <v>201</v>
      </c>
      <c r="P777" s="92" t="s">
        <v>253</v>
      </c>
      <c r="Q777" s="108"/>
    </row>
    <row r="778" spans="1:17" ht="25.5" hidden="1" customHeight="1">
      <c r="A778" s="109" t="s">
        <v>71</v>
      </c>
      <c r="B778" s="110" t="s">
        <v>352</v>
      </c>
      <c r="C778" s="111"/>
      <c r="D778" s="111"/>
      <c r="E778" s="111"/>
      <c r="F778" s="111"/>
      <c r="G778" s="117">
        <f>SUMIF('Bieu 01 (2020)'!$B$7:$B$19,"Huyện Hương Sơn",'Bieu 01 (2020)'!$K$7:$K$19)</f>
        <v>1300</v>
      </c>
      <c r="H778" s="112">
        <f t="shared" ref="H778:I778" si="1036">+H779+H780</f>
        <v>0</v>
      </c>
      <c r="I778" s="112">
        <f t="shared" si="1036"/>
        <v>350</v>
      </c>
      <c r="J778" s="112">
        <f>+J779+J780</f>
        <v>770</v>
      </c>
      <c r="K778" s="112">
        <f t="shared" ref="K778" si="1037">+K779+K780</f>
        <v>180</v>
      </c>
      <c r="L778" s="108" t="str">
        <f t="shared" si="975"/>
        <v>Huyện Hương Sơn</v>
      </c>
      <c r="M778" s="94">
        <f t="shared" si="976"/>
        <v>0</v>
      </c>
      <c r="N778" s="92" t="s">
        <v>32</v>
      </c>
      <c r="P778" s="92" t="s">
        <v>253</v>
      </c>
    </row>
    <row r="779" spans="1:17" ht="25.5" hidden="1" customHeight="1">
      <c r="A779" s="109" t="s">
        <v>8</v>
      </c>
      <c r="B779" s="110" t="s">
        <v>255</v>
      </c>
      <c r="C779" s="111"/>
      <c r="D779" s="111"/>
      <c r="E779" s="120">
        <v>0.7</v>
      </c>
      <c r="F779" s="120">
        <v>0.3</v>
      </c>
      <c r="G779" s="112">
        <v>600</v>
      </c>
      <c r="H779" s="112">
        <f t="shared" ref="H779:H780" si="1038">ROUND(C779*G779,0)</f>
        <v>0</v>
      </c>
      <c r="I779" s="112">
        <f t="shared" ref="I779:I780" si="1039">G779-H779-J779-K779</f>
        <v>0</v>
      </c>
      <c r="J779" s="112">
        <f t="shared" ref="J779:J780" si="1040">ROUND(E779*G779,0)</f>
        <v>420</v>
      </c>
      <c r="K779" s="112">
        <f t="shared" ref="K779:K780" si="1041">ROUND(F779*G779,0)</f>
        <v>180</v>
      </c>
      <c r="L779" s="92" t="str">
        <f t="shared" si="975"/>
        <v>Huyện Hương Sơn</v>
      </c>
      <c r="M779" s="94">
        <f t="shared" si="976"/>
        <v>0</v>
      </c>
      <c r="N779" s="92" t="s">
        <v>32</v>
      </c>
      <c r="P779" s="92" t="s">
        <v>253</v>
      </c>
      <c r="Q779" s="92" t="s">
        <v>256</v>
      </c>
    </row>
    <row r="780" spans="1:17" ht="25.5" hidden="1" customHeight="1">
      <c r="A780" s="109" t="s">
        <v>8</v>
      </c>
      <c r="B780" s="110" t="s">
        <v>257</v>
      </c>
      <c r="C780" s="111"/>
      <c r="D780" s="111">
        <v>0.5</v>
      </c>
      <c r="E780" s="111">
        <v>0.5</v>
      </c>
      <c r="F780" s="111"/>
      <c r="G780" s="119">
        <f>G778-G779</f>
        <v>700</v>
      </c>
      <c r="H780" s="112">
        <f t="shared" si="1038"/>
        <v>0</v>
      </c>
      <c r="I780" s="112">
        <f t="shared" si="1039"/>
        <v>350</v>
      </c>
      <c r="J780" s="112">
        <f t="shared" si="1040"/>
        <v>350</v>
      </c>
      <c r="K780" s="112">
        <f t="shared" si="1041"/>
        <v>0</v>
      </c>
      <c r="L780" s="92" t="str">
        <f t="shared" si="975"/>
        <v>Huyện Hương Sơn</v>
      </c>
      <c r="M780" s="94">
        <f t="shared" si="976"/>
        <v>0</v>
      </c>
      <c r="N780" s="92" t="s">
        <v>32</v>
      </c>
      <c r="P780" s="92" t="s">
        <v>253</v>
      </c>
      <c r="Q780" s="92" t="s">
        <v>258</v>
      </c>
    </row>
    <row r="781" spans="1:17" ht="25.5" hidden="1" customHeight="1">
      <c r="A781" s="109">
        <v>9</v>
      </c>
      <c r="B781" s="110" t="s">
        <v>212</v>
      </c>
      <c r="C781" s="111"/>
      <c r="D781" s="111"/>
      <c r="E781" s="111"/>
      <c r="F781" s="111"/>
      <c r="G781" s="112">
        <f>G782+G783</f>
        <v>1000</v>
      </c>
      <c r="H781" s="112">
        <f t="shared" ref="H781:K781" si="1042">H782+H783</f>
        <v>0</v>
      </c>
      <c r="I781" s="112">
        <f t="shared" si="1042"/>
        <v>500</v>
      </c>
      <c r="J781" s="112">
        <f t="shared" si="1042"/>
        <v>500</v>
      </c>
      <c r="K781" s="112">
        <f t="shared" si="1042"/>
        <v>0</v>
      </c>
      <c r="L781" s="92" t="str">
        <f t="shared" si="975"/>
        <v>Huyện Hương Sơn</v>
      </c>
      <c r="M781" s="94">
        <f t="shared" si="976"/>
        <v>0</v>
      </c>
      <c r="N781" s="92" t="s">
        <v>213</v>
      </c>
      <c r="O781" s="92" t="s">
        <v>201</v>
      </c>
    </row>
    <row r="782" spans="1:17" ht="25.5" hidden="1" customHeight="1">
      <c r="A782" s="109" t="s">
        <v>8</v>
      </c>
      <c r="B782" s="110" t="s">
        <v>259</v>
      </c>
      <c r="C782" s="121">
        <v>0.7</v>
      </c>
      <c r="D782" s="121">
        <v>0.2</v>
      </c>
      <c r="E782" s="121">
        <v>0.1</v>
      </c>
      <c r="F782" s="111"/>
      <c r="G782" s="112"/>
      <c r="H782" s="112">
        <f t="shared" ref="H782:H783" si="1043">ROUND(C782*G782,0)</f>
        <v>0</v>
      </c>
      <c r="I782" s="112">
        <f t="shared" ref="I782:I783" si="1044">G782-H782-J782-K782</f>
        <v>0</v>
      </c>
      <c r="J782" s="112">
        <f t="shared" ref="J782:J783" si="1045">ROUND(E782*G782,0)</f>
        <v>0</v>
      </c>
      <c r="K782" s="112">
        <f t="shared" ref="K782:K783" si="1046">ROUND(F782*G782,0)</f>
        <v>0</v>
      </c>
      <c r="L782" s="92" t="str">
        <f t="shared" si="975"/>
        <v>Huyện Hương Sơn</v>
      </c>
      <c r="M782" s="94">
        <f t="shared" si="976"/>
        <v>0</v>
      </c>
      <c r="N782" s="92" t="s">
        <v>213</v>
      </c>
    </row>
    <row r="783" spans="1:17" ht="25.5" hidden="1" customHeight="1">
      <c r="A783" s="109" t="s">
        <v>8</v>
      </c>
      <c r="B783" s="110" t="s">
        <v>260</v>
      </c>
      <c r="C783" s="111"/>
      <c r="D783" s="121">
        <v>0.5</v>
      </c>
      <c r="E783" s="121">
        <v>0.5</v>
      </c>
      <c r="F783" s="111"/>
      <c r="G783" s="117">
        <f>SUMIF('Bieu 01 (2020)'!$B$7:$B$19,"Huyện Hương Sơn",'Bieu 01 (2020)'!$L$7:$L$19)-G782</f>
        <v>1000</v>
      </c>
      <c r="H783" s="112">
        <f t="shared" si="1043"/>
        <v>0</v>
      </c>
      <c r="I783" s="112">
        <f t="shared" si="1044"/>
        <v>500</v>
      </c>
      <c r="J783" s="112">
        <f t="shared" si="1045"/>
        <v>500</v>
      </c>
      <c r="K783" s="112">
        <f t="shared" si="1046"/>
        <v>0</v>
      </c>
      <c r="L783" s="92" t="str">
        <f t="shared" si="975"/>
        <v>Huyện Hương Sơn</v>
      </c>
      <c r="M783" s="94">
        <f t="shared" si="976"/>
        <v>0</v>
      </c>
      <c r="N783" s="92" t="s">
        <v>213</v>
      </c>
    </row>
    <row r="784" spans="1:17" s="88" customFormat="1" ht="25.5" hidden="1" customHeight="1">
      <c r="A784" s="113">
        <v>10</v>
      </c>
      <c r="B784" s="114" t="s">
        <v>214</v>
      </c>
      <c r="C784" s="115"/>
      <c r="D784" s="115"/>
      <c r="E784" s="115"/>
      <c r="F784" s="115"/>
      <c r="G784" s="116">
        <f>+G785+G794+G804+G808+G809+G810</f>
        <v>50000</v>
      </c>
      <c r="H784" s="116">
        <f>+H785+H794+H804+H808+H809+H810</f>
        <v>0</v>
      </c>
      <c r="I784" s="116">
        <f>+I785+I794+I804+I808+I809+I810</f>
        <v>2500</v>
      </c>
      <c r="J784" s="116">
        <f>+J785+J794+J804+J808+J809+J810</f>
        <v>22500</v>
      </c>
      <c r="K784" s="116">
        <f>+K785+K794+K804+K808+K809+K810</f>
        <v>25000</v>
      </c>
      <c r="L784" s="108" t="str">
        <f t="shared" si="975"/>
        <v>Huyện Hương Sơn</v>
      </c>
      <c r="M784" s="94">
        <f t="shared" si="976"/>
        <v>0</v>
      </c>
      <c r="N784" s="108" t="s">
        <v>215</v>
      </c>
      <c r="O784" s="108" t="s">
        <v>201</v>
      </c>
      <c r="P784" s="108"/>
      <c r="Q784" s="108"/>
    </row>
    <row r="785" spans="1:17" s="88" customFormat="1" ht="25.5" hidden="1" customHeight="1">
      <c r="A785" s="113" t="s">
        <v>261</v>
      </c>
      <c r="B785" s="114" t="s">
        <v>262</v>
      </c>
      <c r="C785" s="115"/>
      <c r="D785" s="115"/>
      <c r="E785" s="115"/>
      <c r="F785" s="115"/>
      <c r="G785" s="116"/>
      <c r="H785" s="116">
        <f>H786+H789</f>
        <v>0</v>
      </c>
      <c r="I785" s="116">
        <f t="shared" ref="I785:K785" si="1047">I786+I789</f>
        <v>0</v>
      </c>
      <c r="J785" s="116">
        <f t="shared" si="1047"/>
        <v>0</v>
      </c>
      <c r="K785" s="116">
        <f t="shared" si="1047"/>
        <v>0</v>
      </c>
      <c r="L785" s="108" t="str">
        <f t="shared" si="975"/>
        <v>Huyện Hương Sơn</v>
      </c>
      <c r="M785" s="94">
        <f t="shared" si="976"/>
        <v>0</v>
      </c>
      <c r="N785" s="92" t="s">
        <v>215</v>
      </c>
      <c r="O785" s="108" t="s">
        <v>263</v>
      </c>
      <c r="P785" s="108" t="s">
        <v>201</v>
      </c>
      <c r="Q785" s="108"/>
    </row>
    <row r="786" spans="1:17" ht="25.5" hidden="1" customHeight="1">
      <c r="A786" s="109" t="s">
        <v>71</v>
      </c>
      <c r="B786" s="110" t="s">
        <v>357</v>
      </c>
      <c r="C786" s="111"/>
      <c r="D786" s="111"/>
      <c r="E786" s="111"/>
      <c r="F786" s="111"/>
      <c r="G786" s="112"/>
      <c r="H786" s="112">
        <f t="shared" ref="H786:I786" si="1048">+H787+H788</f>
        <v>0</v>
      </c>
      <c r="I786" s="112">
        <f t="shared" si="1048"/>
        <v>0</v>
      </c>
      <c r="J786" s="112">
        <f>+J787+J788</f>
        <v>0</v>
      </c>
      <c r="K786" s="112">
        <f t="shared" ref="K786" si="1049">+K787+K788</f>
        <v>0</v>
      </c>
      <c r="L786" s="108" t="str">
        <f t="shared" si="975"/>
        <v>Huyện Hương Sơn</v>
      </c>
      <c r="M786" s="94">
        <f t="shared" ref="M786:M819" si="1050">SUM(H786:K786)-G786</f>
        <v>0</v>
      </c>
      <c r="N786" s="92" t="s">
        <v>215</v>
      </c>
      <c r="O786" s="92" t="s">
        <v>263</v>
      </c>
      <c r="P786" s="92" t="s">
        <v>265</v>
      </c>
    </row>
    <row r="787" spans="1:17" ht="25.5" hidden="1" customHeight="1">
      <c r="A787" s="109" t="s">
        <v>8</v>
      </c>
      <c r="B787" s="110" t="s">
        <v>266</v>
      </c>
      <c r="C787" s="111"/>
      <c r="D787" s="111">
        <v>1</v>
      </c>
      <c r="E787" s="111"/>
      <c r="F787" s="111"/>
      <c r="G787" s="119">
        <f>ROUND(G786*55%,0)</f>
        <v>0</v>
      </c>
      <c r="H787" s="112">
        <f t="shared" ref="H787:H788" si="1051">ROUND(C787*G787,0)</f>
        <v>0</v>
      </c>
      <c r="I787" s="112">
        <f t="shared" ref="I787:I788" si="1052">G787-H787-J787-K787</f>
        <v>0</v>
      </c>
      <c r="J787" s="112">
        <f t="shared" ref="J787:J788" si="1053">ROUND(E787*G787,0)</f>
        <v>0</v>
      </c>
      <c r="K787" s="112">
        <f t="shared" ref="K787:K788" si="1054">ROUND(F787*G787,0)</f>
        <v>0</v>
      </c>
      <c r="L787" s="92" t="str">
        <f t="shared" si="975"/>
        <v>Huyện Hương Sơn</v>
      </c>
      <c r="M787" s="94">
        <f t="shared" si="1050"/>
        <v>0</v>
      </c>
      <c r="N787" s="92" t="s">
        <v>215</v>
      </c>
      <c r="O787" s="92" t="s">
        <v>263</v>
      </c>
      <c r="P787" s="92" t="s">
        <v>265</v>
      </c>
      <c r="Q787" s="92" t="s">
        <v>267</v>
      </c>
    </row>
    <row r="788" spans="1:17" ht="25.5" hidden="1" customHeight="1">
      <c r="A788" s="109" t="s">
        <v>8</v>
      </c>
      <c r="B788" s="110" t="s">
        <v>268</v>
      </c>
      <c r="C788" s="111"/>
      <c r="D788" s="111">
        <v>1</v>
      </c>
      <c r="E788" s="111"/>
      <c r="F788" s="111"/>
      <c r="G788" s="119">
        <f>G786-G787</f>
        <v>0</v>
      </c>
      <c r="H788" s="112">
        <f t="shared" si="1051"/>
        <v>0</v>
      </c>
      <c r="I788" s="112">
        <f t="shared" si="1052"/>
        <v>0</v>
      </c>
      <c r="J788" s="112">
        <f t="shared" si="1053"/>
        <v>0</v>
      </c>
      <c r="K788" s="112">
        <f t="shared" si="1054"/>
        <v>0</v>
      </c>
      <c r="L788" s="92" t="str">
        <f t="shared" si="975"/>
        <v>Huyện Hương Sơn</v>
      </c>
      <c r="M788" s="94">
        <f t="shared" si="1050"/>
        <v>0</v>
      </c>
      <c r="N788" s="92" t="s">
        <v>215</v>
      </c>
      <c r="O788" s="92" t="s">
        <v>263</v>
      </c>
      <c r="P788" s="92" t="s">
        <v>265</v>
      </c>
      <c r="Q788" s="92" t="s">
        <v>269</v>
      </c>
    </row>
    <row r="789" spans="1:17" ht="25.5" hidden="1" customHeight="1">
      <c r="A789" s="109" t="s">
        <v>72</v>
      </c>
      <c r="B789" s="110" t="s">
        <v>270</v>
      </c>
      <c r="C789" s="111"/>
      <c r="D789" s="111"/>
      <c r="E789" s="111"/>
      <c r="F789" s="111"/>
      <c r="G789" s="119">
        <f>G785-G786</f>
        <v>0</v>
      </c>
      <c r="H789" s="112">
        <f t="shared" ref="H789:I789" si="1055">+H790+H791</f>
        <v>0</v>
      </c>
      <c r="I789" s="112">
        <f t="shared" si="1055"/>
        <v>0</v>
      </c>
      <c r="J789" s="112">
        <f>+J790+J791</f>
        <v>0</v>
      </c>
      <c r="K789" s="112">
        <f t="shared" ref="K789" si="1056">+K790+K791</f>
        <v>0</v>
      </c>
      <c r="L789" s="92" t="str">
        <f t="shared" si="975"/>
        <v>Huyện Hương Sơn</v>
      </c>
      <c r="M789" s="94">
        <f t="shared" si="1050"/>
        <v>0</v>
      </c>
      <c r="N789" s="92" t="s">
        <v>215</v>
      </c>
      <c r="O789" s="92" t="s">
        <v>263</v>
      </c>
      <c r="P789" s="92" t="s">
        <v>271</v>
      </c>
    </row>
    <row r="790" spans="1:17" ht="25.5" hidden="1" customHeight="1">
      <c r="A790" s="109" t="s">
        <v>8</v>
      </c>
      <c r="B790" s="110" t="s">
        <v>266</v>
      </c>
      <c r="C790" s="111"/>
      <c r="D790" s="111"/>
      <c r="E790" s="111">
        <v>1</v>
      </c>
      <c r="F790" s="111"/>
      <c r="G790" s="119">
        <f>ROUND(G789*55%,0)</f>
        <v>0</v>
      </c>
      <c r="H790" s="112">
        <f t="shared" ref="H790" si="1057">ROUND(C790*G790,0)</f>
        <v>0</v>
      </c>
      <c r="I790" s="112">
        <f t="shared" ref="I790" si="1058">G790-H790-J790-K790</f>
        <v>0</v>
      </c>
      <c r="J790" s="112">
        <f t="shared" ref="J790" si="1059">ROUND(E790*G790,0)</f>
        <v>0</v>
      </c>
      <c r="K790" s="112">
        <f t="shared" ref="K790" si="1060">ROUND(F790*G790,0)</f>
        <v>0</v>
      </c>
      <c r="L790" s="92" t="str">
        <f t="shared" si="975"/>
        <v>Huyện Hương Sơn</v>
      </c>
      <c r="M790" s="94">
        <f t="shared" si="1050"/>
        <v>0</v>
      </c>
      <c r="N790" s="92" t="s">
        <v>215</v>
      </c>
      <c r="O790" s="92" t="s">
        <v>263</v>
      </c>
      <c r="P790" s="92" t="s">
        <v>271</v>
      </c>
      <c r="Q790" s="92" t="s">
        <v>267</v>
      </c>
    </row>
    <row r="791" spans="1:17" ht="25.5" hidden="1" customHeight="1">
      <c r="A791" s="109" t="s">
        <v>8</v>
      </c>
      <c r="B791" s="110" t="s">
        <v>268</v>
      </c>
      <c r="C791" s="111"/>
      <c r="D791" s="111"/>
      <c r="E791" s="111"/>
      <c r="F791" s="111"/>
      <c r="G791" s="119">
        <f>G789-G790</f>
        <v>0</v>
      </c>
      <c r="H791" s="112">
        <f>H792+H793</f>
        <v>0</v>
      </c>
      <c r="I791" s="112">
        <f t="shared" ref="I791:K791" si="1061">I792+I793</f>
        <v>0</v>
      </c>
      <c r="J791" s="112">
        <f t="shared" si="1061"/>
        <v>0</v>
      </c>
      <c r="K791" s="112">
        <f t="shared" si="1061"/>
        <v>0</v>
      </c>
      <c r="L791" s="92" t="str">
        <f t="shared" si="975"/>
        <v>Huyện Hương Sơn</v>
      </c>
      <c r="M791" s="94">
        <f t="shared" si="1050"/>
        <v>0</v>
      </c>
      <c r="N791" s="92" t="s">
        <v>215</v>
      </c>
      <c r="O791" s="92" t="s">
        <v>263</v>
      </c>
      <c r="P791" s="92" t="s">
        <v>271</v>
      </c>
      <c r="Q791" s="92" t="s">
        <v>269</v>
      </c>
    </row>
    <row r="792" spans="1:17" ht="25.5" hidden="1" customHeight="1">
      <c r="A792" s="122">
        <v>1</v>
      </c>
      <c r="B792" s="110" t="s">
        <v>272</v>
      </c>
      <c r="C792" s="111"/>
      <c r="D792" s="111">
        <v>0.3</v>
      </c>
      <c r="E792" s="111">
        <v>0.7</v>
      </c>
      <c r="F792" s="111"/>
      <c r="G792" s="112"/>
      <c r="H792" s="112">
        <f t="shared" ref="H792:H793" si="1062">ROUND(C792*G792,0)</f>
        <v>0</v>
      </c>
      <c r="I792" s="112">
        <f t="shared" ref="I792:I793" si="1063">G792-H792-J792-K792</f>
        <v>0</v>
      </c>
      <c r="J792" s="112">
        <f t="shared" ref="J792:J793" si="1064">ROUND(E792*G792,0)</f>
        <v>0</v>
      </c>
      <c r="K792" s="112">
        <f t="shared" ref="K792:K793" si="1065">ROUND(F792*G792,0)</f>
        <v>0</v>
      </c>
      <c r="L792" s="92" t="str">
        <f t="shared" si="975"/>
        <v>Huyện Hương Sơn</v>
      </c>
      <c r="M792" s="94">
        <f t="shared" si="1050"/>
        <v>0</v>
      </c>
      <c r="N792" s="92" t="s">
        <v>215</v>
      </c>
      <c r="O792" s="92" t="s">
        <v>263</v>
      </c>
      <c r="P792" s="92" t="s">
        <v>271</v>
      </c>
    </row>
    <row r="793" spans="1:17" ht="25.5" hidden="1" customHeight="1">
      <c r="A793" s="122">
        <v>2</v>
      </c>
      <c r="B793" s="110" t="s">
        <v>257</v>
      </c>
      <c r="C793" s="111"/>
      <c r="D793" s="111">
        <v>0.45</v>
      </c>
      <c r="E793" s="111">
        <v>0.55000000000000004</v>
      </c>
      <c r="F793" s="111"/>
      <c r="G793" s="119">
        <f>G791-G792</f>
        <v>0</v>
      </c>
      <c r="H793" s="112">
        <f t="shared" si="1062"/>
        <v>0</v>
      </c>
      <c r="I793" s="112">
        <f t="shared" si="1063"/>
        <v>0</v>
      </c>
      <c r="J793" s="112">
        <f t="shared" si="1064"/>
        <v>0</v>
      </c>
      <c r="K793" s="112">
        <f t="shared" si="1065"/>
        <v>0</v>
      </c>
      <c r="L793" s="92" t="str">
        <f t="shared" si="975"/>
        <v>Huyện Hương Sơn</v>
      </c>
      <c r="M793" s="94">
        <f t="shared" si="1050"/>
        <v>0</v>
      </c>
      <c r="N793" s="92" t="s">
        <v>215</v>
      </c>
      <c r="O793" s="92" t="s">
        <v>263</v>
      </c>
      <c r="P793" s="92" t="s">
        <v>271</v>
      </c>
    </row>
    <row r="794" spans="1:17" s="88" customFormat="1" ht="25.5" hidden="1" customHeight="1">
      <c r="A794" s="113" t="s">
        <v>273</v>
      </c>
      <c r="B794" s="114" t="s">
        <v>274</v>
      </c>
      <c r="C794" s="115"/>
      <c r="D794" s="115"/>
      <c r="E794" s="115"/>
      <c r="F794" s="115"/>
      <c r="G794" s="116"/>
      <c r="H794" s="116">
        <f>+H795+H798</f>
        <v>0</v>
      </c>
      <c r="I794" s="116">
        <f t="shared" ref="I794:K794" si="1066">+I795+I798</f>
        <v>0</v>
      </c>
      <c r="J794" s="116">
        <f t="shared" si="1066"/>
        <v>0</v>
      </c>
      <c r="K794" s="116">
        <f t="shared" si="1066"/>
        <v>0</v>
      </c>
      <c r="L794" s="92" t="str">
        <f t="shared" si="975"/>
        <v>Huyện Hương Sơn</v>
      </c>
      <c r="M794" s="94">
        <f t="shared" si="1050"/>
        <v>0</v>
      </c>
      <c r="N794" s="92" t="s">
        <v>215</v>
      </c>
      <c r="O794" s="108" t="s">
        <v>275</v>
      </c>
      <c r="P794" s="108" t="s">
        <v>201</v>
      </c>
      <c r="Q794" s="108"/>
    </row>
    <row r="795" spans="1:17" ht="25.5" hidden="1" customHeight="1">
      <c r="A795" s="109" t="s">
        <v>71</v>
      </c>
      <c r="B795" s="110" t="s">
        <v>276</v>
      </c>
      <c r="C795" s="111"/>
      <c r="D795" s="111"/>
      <c r="E795" s="111"/>
      <c r="F795" s="111"/>
      <c r="G795" s="119">
        <f>G794-G798</f>
        <v>0</v>
      </c>
      <c r="H795" s="116">
        <f>H796+H797</f>
        <v>0</v>
      </c>
      <c r="I795" s="116">
        <f t="shared" ref="I795:K795" si="1067">I796+I797</f>
        <v>0</v>
      </c>
      <c r="J795" s="116">
        <f t="shared" si="1067"/>
        <v>0</v>
      </c>
      <c r="K795" s="116">
        <f t="shared" si="1067"/>
        <v>0</v>
      </c>
      <c r="L795" s="92" t="str">
        <f t="shared" si="975"/>
        <v>Huyện Hương Sơn</v>
      </c>
      <c r="M795" s="94">
        <f t="shared" si="1050"/>
        <v>0</v>
      </c>
      <c r="N795" s="92" t="s">
        <v>215</v>
      </c>
      <c r="O795" s="92" t="s">
        <v>275</v>
      </c>
      <c r="P795" s="92" t="s">
        <v>277</v>
      </c>
    </row>
    <row r="796" spans="1:17" ht="25.5" hidden="1" customHeight="1">
      <c r="A796" s="123" t="s">
        <v>8</v>
      </c>
      <c r="B796" s="124" t="s">
        <v>266</v>
      </c>
      <c r="C796" s="111"/>
      <c r="D796" s="121">
        <v>1</v>
      </c>
      <c r="E796" s="111"/>
      <c r="F796" s="111"/>
      <c r="G796" s="112">
        <f>ROUND(G795*55%,0)</f>
        <v>0</v>
      </c>
      <c r="H796" s="112">
        <f>ROUND(C796*G796,0)</f>
        <v>0</v>
      </c>
      <c r="I796" s="112">
        <f>G796-H796-J796-K796</f>
        <v>0</v>
      </c>
      <c r="J796" s="112">
        <f>ROUND(E796*G796,0)</f>
        <v>0</v>
      </c>
      <c r="K796" s="112">
        <f>ROUND(F796*G796,0)</f>
        <v>0</v>
      </c>
      <c r="L796" s="92" t="str">
        <f t="shared" si="975"/>
        <v>Huyện Hương Sơn</v>
      </c>
      <c r="M796" s="94">
        <f t="shared" ref="M796:M797" si="1068">SUM(H796:K796)-G796</f>
        <v>0</v>
      </c>
      <c r="N796" s="92" t="s">
        <v>215</v>
      </c>
      <c r="O796" s="92" t="s">
        <v>275</v>
      </c>
      <c r="P796" s="92" t="s">
        <v>277</v>
      </c>
    </row>
    <row r="797" spans="1:17" ht="25.5" hidden="1" customHeight="1">
      <c r="A797" s="123" t="s">
        <v>8</v>
      </c>
      <c r="B797" s="124" t="s">
        <v>268</v>
      </c>
      <c r="C797" s="111"/>
      <c r="D797" s="121">
        <v>0.5</v>
      </c>
      <c r="E797" s="121">
        <v>0.5</v>
      </c>
      <c r="F797" s="111"/>
      <c r="G797" s="112">
        <f>G795-G796</f>
        <v>0</v>
      </c>
      <c r="H797" s="112">
        <f t="shared" ref="H797" si="1069">ROUND(C797*G797,0)</f>
        <v>0</v>
      </c>
      <c r="I797" s="112">
        <f t="shared" ref="I797" si="1070">G797-H797-J797-K797</f>
        <v>0</v>
      </c>
      <c r="J797" s="112">
        <f>ROUND(E797*G797,0)</f>
        <v>0</v>
      </c>
      <c r="K797" s="112">
        <f t="shared" ref="K797" si="1071">ROUND(F797*G797,0)</f>
        <v>0</v>
      </c>
      <c r="L797" s="92" t="str">
        <f t="shared" si="975"/>
        <v>Huyện Hương Sơn</v>
      </c>
      <c r="M797" s="94">
        <f t="shared" si="1068"/>
        <v>0</v>
      </c>
      <c r="N797" s="92" t="s">
        <v>215</v>
      </c>
      <c r="O797" s="92" t="s">
        <v>275</v>
      </c>
      <c r="P797" s="92" t="s">
        <v>277</v>
      </c>
    </row>
    <row r="798" spans="1:17" ht="25.5" hidden="1" customHeight="1">
      <c r="A798" s="109" t="s">
        <v>72</v>
      </c>
      <c r="B798" s="110" t="s">
        <v>326</v>
      </c>
      <c r="C798" s="111"/>
      <c r="D798" s="111"/>
      <c r="E798" s="111"/>
      <c r="F798" s="111"/>
      <c r="G798" s="112"/>
      <c r="H798" s="116">
        <f>H799+H802+H803</f>
        <v>0</v>
      </c>
      <c r="I798" s="116">
        <f t="shared" ref="I798:K798" si="1072">I799+I802+I803</f>
        <v>0</v>
      </c>
      <c r="J798" s="116">
        <f t="shared" si="1072"/>
        <v>0</v>
      </c>
      <c r="K798" s="116">
        <f t="shared" si="1072"/>
        <v>0</v>
      </c>
      <c r="L798" s="92" t="str">
        <f>L795</f>
        <v>Huyện Hương Sơn</v>
      </c>
      <c r="M798" s="94">
        <f t="shared" si="1050"/>
        <v>0</v>
      </c>
      <c r="N798" s="92" t="s">
        <v>215</v>
      </c>
      <c r="O798" s="92" t="s">
        <v>275</v>
      </c>
      <c r="P798" s="92" t="s">
        <v>279</v>
      </c>
    </row>
    <row r="799" spans="1:17" ht="25.5" hidden="1" customHeight="1">
      <c r="A799" s="125" t="s">
        <v>8</v>
      </c>
      <c r="B799" s="126" t="s">
        <v>280</v>
      </c>
      <c r="C799" s="115"/>
      <c r="D799" s="115"/>
      <c r="E799" s="115"/>
      <c r="F799" s="115"/>
      <c r="G799" s="138">
        <f>G798-G802-G803</f>
        <v>0</v>
      </c>
      <c r="H799" s="116">
        <f>H800+H801</f>
        <v>0</v>
      </c>
      <c r="I799" s="116">
        <f t="shared" ref="I799:K799" si="1073">I800+I801</f>
        <v>0</v>
      </c>
      <c r="J799" s="116">
        <f>J800+J801</f>
        <v>0</v>
      </c>
      <c r="K799" s="116">
        <f t="shared" si="1073"/>
        <v>0</v>
      </c>
      <c r="L799" s="92" t="str">
        <f>L796</f>
        <v>Huyện Hương Sơn</v>
      </c>
      <c r="M799" s="94">
        <f t="shared" ref="M799:M803" si="1074">SUM(H799:K799)-G799</f>
        <v>0</v>
      </c>
      <c r="N799" s="92" t="s">
        <v>215</v>
      </c>
      <c r="O799" s="92" t="s">
        <v>275</v>
      </c>
      <c r="P799" s="92" t="s">
        <v>279</v>
      </c>
    </row>
    <row r="800" spans="1:17" ht="25.5" hidden="1" customHeight="1">
      <c r="A800" s="127" t="s">
        <v>281</v>
      </c>
      <c r="B800" s="128" t="s">
        <v>266</v>
      </c>
      <c r="C800" s="129"/>
      <c r="D800" s="130">
        <v>1</v>
      </c>
      <c r="E800" s="129"/>
      <c r="F800" s="129"/>
      <c r="G800" s="131">
        <f>ROUND(G799*55%,0)</f>
        <v>0</v>
      </c>
      <c r="H800" s="131">
        <f>ROUND(C800*G800,0)</f>
        <v>0</v>
      </c>
      <c r="I800" s="131">
        <f>G800-H800-J800-K800</f>
        <v>0</v>
      </c>
      <c r="J800" s="131">
        <f>ROUND(E800*G800,0)</f>
        <v>0</v>
      </c>
      <c r="K800" s="131">
        <f>ROUND(F800*G800,0)</f>
        <v>0</v>
      </c>
      <c r="L800" s="92" t="str">
        <f>L793</f>
        <v>Huyện Hương Sơn</v>
      </c>
      <c r="M800" s="94">
        <f t="shared" si="1074"/>
        <v>0</v>
      </c>
      <c r="N800" s="92" t="s">
        <v>215</v>
      </c>
      <c r="O800" s="92" t="s">
        <v>275</v>
      </c>
      <c r="P800" s="92" t="s">
        <v>279</v>
      </c>
    </row>
    <row r="801" spans="1:17" ht="25.5" hidden="1" customHeight="1">
      <c r="A801" s="127" t="s">
        <v>281</v>
      </c>
      <c r="B801" s="128" t="s">
        <v>268</v>
      </c>
      <c r="C801" s="129"/>
      <c r="D801" s="130"/>
      <c r="E801" s="130">
        <v>1</v>
      </c>
      <c r="F801" s="129"/>
      <c r="G801" s="131">
        <f>G799-G800</f>
        <v>0</v>
      </c>
      <c r="H801" s="131">
        <f t="shared" ref="H801:H803" si="1075">ROUND(C801*G801,0)</f>
        <v>0</v>
      </c>
      <c r="I801" s="131">
        <f t="shared" ref="I801:I803" si="1076">G801-H801-J801-K801</f>
        <v>0</v>
      </c>
      <c r="J801" s="131">
        <f>ROUND(E801*G801,0)</f>
        <v>0</v>
      </c>
      <c r="K801" s="131">
        <f t="shared" ref="K801:K803" si="1077">ROUND(F801*G801,0)</f>
        <v>0</v>
      </c>
      <c r="L801" s="92" t="str">
        <f>L794</f>
        <v>Huyện Hương Sơn</v>
      </c>
      <c r="M801" s="94">
        <f t="shared" si="1074"/>
        <v>0</v>
      </c>
      <c r="N801" s="92" t="s">
        <v>215</v>
      </c>
      <c r="O801" s="92" t="s">
        <v>275</v>
      </c>
      <c r="P801" s="92" t="s">
        <v>279</v>
      </c>
    </row>
    <row r="802" spans="1:17" ht="25.5" hidden="1" customHeight="1">
      <c r="A802" s="125" t="s">
        <v>8</v>
      </c>
      <c r="B802" s="126" t="s">
        <v>282</v>
      </c>
      <c r="C802" s="115"/>
      <c r="D802" s="115"/>
      <c r="E802" s="115">
        <v>1</v>
      </c>
      <c r="F802" s="115"/>
      <c r="G802" s="116"/>
      <c r="H802" s="116">
        <f t="shared" si="1075"/>
        <v>0</v>
      </c>
      <c r="I802" s="116">
        <f t="shared" si="1076"/>
        <v>0</v>
      </c>
      <c r="J802" s="116">
        <f>ROUND(E802*G802,0)</f>
        <v>0</v>
      </c>
      <c r="K802" s="116">
        <f t="shared" si="1077"/>
        <v>0</v>
      </c>
      <c r="L802" s="92" t="str">
        <f>L795</f>
        <v>Huyện Hương Sơn</v>
      </c>
      <c r="M802" s="94">
        <f t="shared" si="1074"/>
        <v>0</v>
      </c>
      <c r="N802" s="92" t="s">
        <v>215</v>
      </c>
      <c r="O802" s="92" t="s">
        <v>275</v>
      </c>
      <c r="P802" s="92" t="s">
        <v>279</v>
      </c>
    </row>
    <row r="803" spans="1:17" ht="25.5" hidden="1" customHeight="1">
      <c r="A803" s="125" t="s">
        <v>8</v>
      </c>
      <c r="B803" s="126" t="s">
        <v>283</v>
      </c>
      <c r="C803" s="115"/>
      <c r="D803" s="115"/>
      <c r="E803" s="115">
        <v>1</v>
      </c>
      <c r="F803" s="115"/>
      <c r="G803" s="116"/>
      <c r="H803" s="116">
        <f t="shared" si="1075"/>
        <v>0</v>
      </c>
      <c r="I803" s="116">
        <f t="shared" si="1076"/>
        <v>0</v>
      </c>
      <c r="J803" s="116">
        <f t="shared" ref="J803" si="1078">ROUND(E803*G803,0)</f>
        <v>0</v>
      </c>
      <c r="K803" s="116">
        <f t="shared" si="1077"/>
        <v>0</v>
      </c>
      <c r="L803" s="92" t="str">
        <f>L796</f>
        <v>Huyện Hương Sơn</v>
      </c>
      <c r="M803" s="94">
        <f t="shared" si="1074"/>
        <v>0</v>
      </c>
      <c r="N803" s="92" t="s">
        <v>215</v>
      </c>
      <c r="O803" s="92" t="s">
        <v>275</v>
      </c>
      <c r="P803" s="92" t="s">
        <v>279</v>
      </c>
    </row>
    <row r="804" spans="1:17" s="88" customFormat="1" ht="25.5" hidden="1" customHeight="1">
      <c r="A804" s="113" t="s">
        <v>284</v>
      </c>
      <c r="B804" s="114" t="s">
        <v>285</v>
      </c>
      <c r="C804" s="115"/>
      <c r="D804" s="115"/>
      <c r="E804" s="115"/>
      <c r="F804" s="115"/>
      <c r="G804" s="116">
        <f>+G805+G806+G807</f>
        <v>0</v>
      </c>
      <c r="H804" s="116">
        <f t="shared" ref="H804:K804" si="1079">+H805+H806+H807</f>
        <v>0</v>
      </c>
      <c r="I804" s="116">
        <f t="shared" si="1079"/>
        <v>0</v>
      </c>
      <c r="J804" s="116">
        <f t="shared" si="1079"/>
        <v>0</v>
      </c>
      <c r="K804" s="116">
        <f t="shared" si="1079"/>
        <v>0</v>
      </c>
      <c r="L804" s="108" t="str">
        <f>L798</f>
        <v>Huyện Hương Sơn</v>
      </c>
      <c r="M804" s="94">
        <f t="shared" si="1050"/>
        <v>0</v>
      </c>
      <c r="N804" s="92" t="s">
        <v>215</v>
      </c>
      <c r="O804" s="108" t="s">
        <v>286</v>
      </c>
      <c r="P804" s="108" t="s">
        <v>201</v>
      </c>
      <c r="Q804" s="108"/>
    </row>
    <row r="805" spans="1:17" ht="25.5" hidden="1" customHeight="1">
      <c r="A805" s="109" t="s">
        <v>8</v>
      </c>
      <c r="B805" s="110" t="s">
        <v>287</v>
      </c>
      <c r="C805" s="111"/>
      <c r="D805" s="111">
        <v>1</v>
      </c>
      <c r="E805" s="111"/>
      <c r="F805" s="111"/>
      <c r="G805" s="112"/>
      <c r="H805" s="112">
        <f t="shared" ref="H805:H809" si="1080">ROUND(C805*G805,0)</f>
        <v>0</v>
      </c>
      <c r="I805" s="112">
        <f t="shared" ref="I805:I809" si="1081">G805-H805-J805-K805</f>
        <v>0</v>
      </c>
      <c r="J805" s="112">
        <f t="shared" ref="J805:J809" si="1082">ROUND(E805*G805,0)</f>
        <v>0</v>
      </c>
      <c r="K805" s="112">
        <f t="shared" ref="K805:K809" si="1083">ROUND(F805*G805,0)</f>
        <v>0</v>
      </c>
      <c r="L805" s="92" t="str">
        <f t="shared" ref="L805:L816" si="1084">L804</f>
        <v>Huyện Hương Sơn</v>
      </c>
      <c r="M805" s="94">
        <f t="shared" si="1050"/>
        <v>0</v>
      </c>
      <c r="N805" s="92" t="s">
        <v>215</v>
      </c>
      <c r="O805" s="92" t="s">
        <v>286</v>
      </c>
      <c r="P805" s="92" t="s">
        <v>288</v>
      </c>
    </row>
    <row r="806" spans="1:17" ht="25.5" hidden="1" customHeight="1">
      <c r="A806" s="109" t="s">
        <v>8</v>
      </c>
      <c r="B806" s="110" t="s">
        <v>289</v>
      </c>
      <c r="C806" s="111"/>
      <c r="D806" s="111"/>
      <c r="E806" s="111">
        <v>1</v>
      </c>
      <c r="F806" s="111"/>
      <c r="G806" s="112"/>
      <c r="H806" s="112">
        <f t="shared" si="1080"/>
        <v>0</v>
      </c>
      <c r="I806" s="112">
        <f t="shared" si="1081"/>
        <v>0</v>
      </c>
      <c r="J806" s="112">
        <f t="shared" si="1082"/>
        <v>0</v>
      </c>
      <c r="K806" s="112">
        <f t="shared" si="1083"/>
        <v>0</v>
      </c>
      <c r="L806" s="92" t="str">
        <f t="shared" si="1084"/>
        <v>Huyện Hương Sơn</v>
      </c>
      <c r="M806" s="94">
        <f t="shared" si="1050"/>
        <v>0</v>
      </c>
      <c r="N806" s="92" t="s">
        <v>215</v>
      </c>
      <c r="O806" s="92" t="s">
        <v>286</v>
      </c>
      <c r="P806" s="92" t="s">
        <v>290</v>
      </c>
    </row>
    <row r="807" spans="1:17" ht="25.5" hidden="1" customHeight="1">
      <c r="A807" s="109" t="s">
        <v>8</v>
      </c>
      <c r="B807" s="110" t="s">
        <v>291</v>
      </c>
      <c r="C807" s="111"/>
      <c r="D807" s="111"/>
      <c r="E807" s="111">
        <v>0.2</v>
      </c>
      <c r="F807" s="111">
        <v>0.8</v>
      </c>
      <c r="G807" s="112"/>
      <c r="H807" s="112">
        <f t="shared" si="1080"/>
        <v>0</v>
      </c>
      <c r="I807" s="112">
        <f t="shared" si="1081"/>
        <v>0</v>
      </c>
      <c r="J807" s="112">
        <f t="shared" si="1082"/>
        <v>0</v>
      </c>
      <c r="K807" s="112">
        <f t="shared" si="1083"/>
        <v>0</v>
      </c>
      <c r="L807" s="92" t="str">
        <f t="shared" si="1084"/>
        <v>Huyện Hương Sơn</v>
      </c>
      <c r="M807" s="94">
        <f t="shared" si="1050"/>
        <v>0</v>
      </c>
      <c r="N807" s="92" t="s">
        <v>215</v>
      </c>
      <c r="O807" s="92" t="s">
        <v>286</v>
      </c>
      <c r="P807" s="92" t="s">
        <v>292</v>
      </c>
    </row>
    <row r="808" spans="1:17" s="88" customFormat="1" ht="25.5" hidden="1" customHeight="1">
      <c r="A808" s="113" t="s">
        <v>293</v>
      </c>
      <c r="B808" s="114" t="s">
        <v>348</v>
      </c>
      <c r="C808" s="111"/>
      <c r="D808" s="111">
        <v>1</v>
      </c>
      <c r="E808" s="111"/>
      <c r="F808" s="111"/>
      <c r="G808" s="112"/>
      <c r="H808" s="112">
        <f t="shared" si="1080"/>
        <v>0</v>
      </c>
      <c r="I808" s="112">
        <f t="shared" si="1081"/>
        <v>0</v>
      </c>
      <c r="J808" s="112">
        <f t="shared" si="1082"/>
        <v>0</v>
      </c>
      <c r="K808" s="112">
        <f t="shared" si="1083"/>
        <v>0</v>
      </c>
      <c r="L808" s="108" t="str">
        <f t="shared" si="1084"/>
        <v>Huyện Hương Sơn</v>
      </c>
      <c r="M808" s="94">
        <f t="shared" si="1050"/>
        <v>0</v>
      </c>
      <c r="N808" s="92" t="s">
        <v>215</v>
      </c>
      <c r="O808" s="108" t="s">
        <v>295</v>
      </c>
      <c r="P808" s="108" t="s">
        <v>201</v>
      </c>
      <c r="Q808" s="108"/>
    </row>
    <row r="809" spans="1:17" s="88" customFormat="1" ht="25.5" hidden="1" customHeight="1">
      <c r="A809" s="113" t="s">
        <v>296</v>
      </c>
      <c r="B809" s="114" t="s">
        <v>297</v>
      </c>
      <c r="C809" s="115"/>
      <c r="D809" s="115">
        <v>1</v>
      </c>
      <c r="E809" s="115"/>
      <c r="F809" s="115"/>
      <c r="G809" s="116"/>
      <c r="H809" s="116">
        <f t="shared" si="1080"/>
        <v>0</v>
      </c>
      <c r="I809" s="116">
        <f t="shared" si="1081"/>
        <v>0</v>
      </c>
      <c r="J809" s="116">
        <f t="shared" si="1082"/>
        <v>0</v>
      </c>
      <c r="K809" s="116">
        <f t="shared" si="1083"/>
        <v>0</v>
      </c>
      <c r="L809" s="108" t="str">
        <f t="shared" si="1084"/>
        <v>Huyện Hương Sơn</v>
      </c>
      <c r="M809" s="88">
        <f t="shared" si="1050"/>
        <v>0</v>
      </c>
      <c r="N809" s="108" t="s">
        <v>215</v>
      </c>
      <c r="O809" s="108" t="s">
        <v>298</v>
      </c>
      <c r="P809" s="108" t="s">
        <v>201</v>
      </c>
      <c r="Q809" s="108"/>
    </row>
    <row r="810" spans="1:17" s="88" customFormat="1" ht="25.5" hidden="1" customHeight="1">
      <c r="A810" s="113" t="s">
        <v>299</v>
      </c>
      <c r="B810" s="114" t="s">
        <v>124</v>
      </c>
      <c r="C810" s="115"/>
      <c r="D810" s="115"/>
      <c r="E810" s="115"/>
      <c r="F810" s="115"/>
      <c r="G810" s="117">
        <f>SUMIF('Bieu 01 (2020)'!$B$7:$B$19,"Huyện Hương Sơn",'Bieu 01 (2020)'!$M$7:$M$19)-G785-G794-G804-G808-G809</f>
        <v>50000</v>
      </c>
      <c r="H810" s="116">
        <f>H811</f>
        <v>0</v>
      </c>
      <c r="I810" s="116">
        <f t="shared" ref="I810:K810" si="1085">I811</f>
        <v>2500</v>
      </c>
      <c r="J810" s="116">
        <f t="shared" si="1085"/>
        <v>22500</v>
      </c>
      <c r="K810" s="116">
        <f t="shared" si="1085"/>
        <v>25000</v>
      </c>
      <c r="L810" s="108" t="str">
        <f t="shared" si="1084"/>
        <v>Huyện Hương Sơn</v>
      </c>
      <c r="M810" s="94">
        <f t="shared" si="1050"/>
        <v>0</v>
      </c>
      <c r="N810" s="92" t="s">
        <v>215</v>
      </c>
      <c r="O810" s="108" t="s">
        <v>124</v>
      </c>
      <c r="P810" s="108" t="s">
        <v>201</v>
      </c>
      <c r="Q810" s="108"/>
    </row>
    <row r="811" spans="1:17" ht="25.5" hidden="1" customHeight="1">
      <c r="A811" s="109" t="s">
        <v>71</v>
      </c>
      <c r="B811" s="110" t="s">
        <v>300</v>
      </c>
      <c r="C811" s="111"/>
      <c r="D811" s="111"/>
      <c r="E811" s="111"/>
      <c r="F811" s="111"/>
      <c r="G811" s="119">
        <f>G810</f>
        <v>50000</v>
      </c>
      <c r="H811" s="112">
        <f t="shared" ref="H811:K811" si="1086">+H812+H813</f>
        <v>0</v>
      </c>
      <c r="I811" s="112">
        <f t="shared" si="1086"/>
        <v>2500</v>
      </c>
      <c r="J811" s="112">
        <f t="shared" si="1086"/>
        <v>22500</v>
      </c>
      <c r="K811" s="112">
        <f t="shared" si="1086"/>
        <v>25000</v>
      </c>
      <c r="L811" s="108" t="str">
        <f t="shared" si="1084"/>
        <v>Huyện Hương Sơn</v>
      </c>
      <c r="M811" s="94">
        <f t="shared" si="1050"/>
        <v>0</v>
      </c>
      <c r="N811" s="92" t="s">
        <v>215</v>
      </c>
      <c r="O811" s="92" t="s">
        <v>124</v>
      </c>
      <c r="P811" s="108" t="s">
        <v>301</v>
      </c>
    </row>
    <row r="812" spans="1:17" ht="25.5" hidden="1" customHeight="1">
      <c r="A812" s="109" t="s">
        <v>8</v>
      </c>
      <c r="B812" s="110" t="s">
        <v>302</v>
      </c>
      <c r="C812" s="111"/>
      <c r="D812" s="111"/>
      <c r="E812" s="120">
        <v>0.5</v>
      </c>
      <c r="F812" s="120">
        <v>0.5</v>
      </c>
      <c r="G812" s="119">
        <f>G811-G813</f>
        <v>25000</v>
      </c>
      <c r="H812" s="112">
        <f t="shared" ref="H812:H814" si="1087">ROUND(C812*G812,0)</f>
        <v>0</v>
      </c>
      <c r="I812" s="112">
        <f t="shared" ref="I812:I814" si="1088">G812-H812-J812-K812</f>
        <v>0</v>
      </c>
      <c r="J812" s="112">
        <f t="shared" ref="J812:J814" si="1089">ROUND(E812*G812,0)</f>
        <v>12500</v>
      </c>
      <c r="K812" s="112">
        <f t="shared" ref="K812:K814" si="1090">ROUND(F812*G812,0)</f>
        <v>12500</v>
      </c>
      <c r="L812" s="92" t="str">
        <f t="shared" si="1084"/>
        <v>Huyện Hương Sơn</v>
      </c>
      <c r="M812" s="94">
        <f t="shared" si="1050"/>
        <v>0</v>
      </c>
      <c r="N812" s="92" t="s">
        <v>215</v>
      </c>
      <c r="O812" s="92" t="s">
        <v>124</v>
      </c>
      <c r="P812" s="92" t="s">
        <v>301</v>
      </c>
    </row>
    <row r="813" spans="1:17" ht="25.5" hidden="1" customHeight="1">
      <c r="A813" s="109" t="s">
        <v>8</v>
      </c>
      <c r="B813" s="110" t="s">
        <v>303</v>
      </c>
      <c r="C813" s="111"/>
      <c r="D813" s="111">
        <v>0.1</v>
      </c>
      <c r="E813" s="111">
        <v>0.4</v>
      </c>
      <c r="F813" s="111">
        <v>0.5</v>
      </c>
      <c r="G813" s="112">
        <v>25000</v>
      </c>
      <c r="H813" s="112">
        <f t="shared" si="1087"/>
        <v>0</v>
      </c>
      <c r="I813" s="112">
        <f t="shared" si="1088"/>
        <v>2500</v>
      </c>
      <c r="J813" s="112">
        <f t="shared" si="1089"/>
        <v>10000</v>
      </c>
      <c r="K813" s="112">
        <f t="shared" si="1090"/>
        <v>12500</v>
      </c>
      <c r="L813" s="92" t="str">
        <f t="shared" si="1084"/>
        <v>Huyện Hương Sơn</v>
      </c>
      <c r="M813" s="94">
        <f t="shared" si="1050"/>
        <v>0</v>
      </c>
      <c r="N813" s="92" t="s">
        <v>215</v>
      </c>
      <c r="O813" s="92" t="s">
        <v>124</v>
      </c>
      <c r="P813" s="92" t="s">
        <v>301</v>
      </c>
    </row>
    <row r="814" spans="1:17" ht="25.5" hidden="1" customHeight="1">
      <c r="A814" s="109">
        <v>11</v>
      </c>
      <c r="B814" s="110" t="s">
        <v>34</v>
      </c>
      <c r="C814" s="111"/>
      <c r="D814" s="111"/>
      <c r="E814" s="111"/>
      <c r="F814" s="111">
        <v>1</v>
      </c>
      <c r="G814" s="117">
        <f>SUMIF('Bieu 01 (2020)'!$B$7:$B$19,"Huyện Hương Sơn",'Bieu 01 (2020)'!$N$7:$N$19)</f>
        <v>1000</v>
      </c>
      <c r="H814" s="112">
        <f t="shared" si="1087"/>
        <v>0</v>
      </c>
      <c r="I814" s="112">
        <f t="shared" si="1088"/>
        <v>0</v>
      </c>
      <c r="J814" s="112">
        <f t="shared" si="1089"/>
        <v>0</v>
      </c>
      <c r="K814" s="112">
        <f t="shared" si="1090"/>
        <v>1000</v>
      </c>
      <c r="L814" s="92" t="str">
        <f t="shared" si="1084"/>
        <v>Huyện Hương Sơn</v>
      </c>
      <c r="M814" s="94">
        <f t="shared" si="1050"/>
        <v>0</v>
      </c>
      <c r="N814" s="108" t="s">
        <v>34</v>
      </c>
      <c r="O814" s="92" t="s">
        <v>201</v>
      </c>
    </row>
    <row r="815" spans="1:17" ht="25.5" hidden="1" customHeight="1">
      <c r="A815" s="109">
        <v>12</v>
      </c>
      <c r="B815" s="110" t="s">
        <v>168</v>
      </c>
      <c r="C815" s="111"/>
      <c r="D815" s="111"/>
      <c r="E815" s="111"/>
      <c r="F815" s="111"/>
      <c r="G815" s="117">
        <f>SUMIF('Bieu 01 (2020)'!$B$7:$B$19,"Huyện Hương Sơn",'Bieu 01 (2020)'!$O$7:$O$19)</f>
        <v>3000</v>
      </c>
      <c r="H815" s="112">
        <f>SUM(H816:H819)</f>
        <v>2000</v>
      </c>
      <c r="I815" s="112">
        <f t="shared" ref="I815:K815" si="1091">SUM(I816:I819)</f>
        <v>0</v>
      </c>
      <c r="J815" s="112">
        <f t="shared" si="1091"/>
        <v>500</v>
      </c>
      <c r="K815" s="112">
        <f t="shared" si="1091"/>
        <v>500</v>
      </c>
      <c r="L815" s="92" t="str">
        <f t="shared" si="1084"/>
        <v>Huyện Hương Sơn</v>
      </c>
      <c r="M815" s="94">
        <f t="shared" si="1050"/>
        <v>0</v>
      </c>
      <c r="N815" s="108" t="s">
        <v>216</v>
      </c>
      <c r="O815" s="92" t="s">
        <v>201</v>
      </c>
    </row>
    <row r="816" spans="1:17" ht="25.5" hidden="1" customHeight="1">
      <c r="A816" s="109" t="s">
        <v>8</v>
      </c>
      <c r="B816" s="110" t="s">
        <v>304</v>
      </c>
      <c r="C816" s="111">
        <v>1</v>
      </c>
      <c r="D816" s="111"/>
      <c r="E816" s="111"/>
      <c r="F816" s="111"/>
      <c r="G816" s="112">
        <v>2000</v>
      </c>
      <c r="H816" s="112">
        <f t="shared" ref="H816:H819" si="1092">ROUND(C816*G816,0)</f>
        <v>2000</v>
      </c>
      <c r="I816" s="112">
        <f t="shared" ref="I816:I819" si="1093">G816-H816-J816-K816</f>
        <v>0</v>
      </c>
      <c r="J816" s="112">
        <f t="shared" ref="J816:J819" si="1094">ROUND(E816*G816,0)</f>
        <v>0</v>
      </c>
      <c r="K816" s="112">
        <f t="shared" ref="K816:K819" si="1095">ROUND(F816*G816,0)</f>
        <v>0</v>
      </c>
      <c r="L816" s="92" t="str">
        <f t="shared" si="1084"/>
        <v>Huyện Hương Sơn</v>
      </c>
      <c r="M816" s="94">
        <f t="shared" si="1050"/>
        <v>0</v>
      </c>
      <c r="N816" s="92" t="s">
        <v>216</v>
      </c>
      <c r="O816" s="92" t="s">
        <v>305</v>
      </c>
    </row>
    <row r="817" spans="1:17" ht="25.5" hidden="1" customHeight="1">
      <c r="A817" s="109" t="s">
        <v>8</v>
      </c>
      <c r="B817" s="110" t="s">
        <v>306</v>
      </c>
      <c r="C817" s="111"/>
      <c r="D817" s="111">
        <v>1</v>
      </c>
      <c r="E817" s="111"/>
      <c r="F817" s="111"/>
      <c r="G817" s="112">
        <v>0</v>
      </c>
      <c r="H817" s="112">
        <f>ROUND(C817*G817,0)</f>
        <v>0</v>
      </c>
      <c r="I817" s="112">
        <f>G817-H817-J817-K817</f>
        <v>0</v>
      </c>
      <c r="J817" s="112">
        <f>ROUND(E817*G817,0)</f>
        <v>0</v>
      </c>
      <c r="K817" s="112">
        <f>ROUND(F817*G817,0)</f>
        <v>0</v>
      </c>
      <c r="L817" s="92" t="str">
        <f>L816</f>
        <v>Huyện Hương Sơn</v>
      </c>
      <c r="M817" s="94">
        <f t="shared" ref="M817:M818" si="1096">SUM(H817:K817)-G817</f>
        <v>0</v>
      </c>
      <c r="N817" s="92" t="s">
        <v>216</v>
      </c>
      <c r="O817" s="92" t="s">
        <v>307</v>
      </c>
    </row>
    <row r="818" spans="1:17" ht="25.5" hidden="1" customHeight="1">
      <c r="A818" s="109" t="s">
        <v>8</v>
      </c>
      <c r="B818" s="110" t="s">
        <v>308</v>
      </c>
      <c r="C818" s="111"/>
      <c r="D818" s="111"/>
      <c r="E818" s="111"/>
      <c r="F818" s="111">
        <v>1</v>
      </c>
      <c r="G818" s="112">
        <v>500</v>
      </c>
      <c r="H818" s="112">
        <f>ROUND(C818*G818,0)</f>
        <v>0</v>
      </c>
      <c r="I818" s="112">
        <f>G818-H818-J818-K818</f>
        <v>0</v>
      </c>
      <c r="J818" s="112">
        <f>ROUND(E818*G818,0)</f>
        <v>0</v>
      </c>
      <c r="K818" s="112">
        <f>ROUND(F818*G818,0)</f>
        <v>500</v>
      </c>
      <c r="L818" s="92" t="str">
        <f>L817</f>
        <v>Huyện Hương Sơn</v>
      </c>
      <c r="M818" s="94">
        <f t="shared" si="1096"/>
        <v>0</v>
      </c>
      <c r="N818" s="92" t="s">
        <v>216</v>
      </c>
      <c r="O818" s="92" t="s">
        <v>309</v>
      </c>
    </row>
    <row r="819" spans="1:17" ht="25.5" hidden="1" customHeight="1">
      <c r="A819" s="132" t="s">
        <v>8</v>
      </c>
      <c r="B819" s="133" t="s">
        <v>35</v>
      </c>
      <c r="C819" s="134"/>
      <c r="D819" s="134"/>
      <c r="E819" s="134">
        <v>1</v>
      </c>
      <c r="F819" s="134"/>
      <c r="G819" s="135">
        <f>G815-G816-G817-G818</f>
        <v>500</v>
      </c>
      <c r="H819" s="136">
        <f t="shared" si="1092"/>
        <v>0</v>
      </c>
      <c r="I819" s="136">
        <f t="shared" si="1093"/>
        <v>0</v>
      </c>
      <c r="J819" s="136">
        <f t="shared" si="1094"/>
        <v>500</v>
      </c>
      <c r="K819" s="136">
        <f t="shared" si="1095"/>
        <v>0</v>
      </c>
      <c r="L819" s="92" t="str">
        <f>L816</f>
        <v>Huyện Hương Sơn</v>
      </c>
      <c r="M819" s="94">
        <f t="shared" si="1050"/>
        <v>0</v>
      </c>
      <c r="N819" s="92" t="s">
        <v>216</v>
      </c>
      <c r="O819" s="92" t="s">
        <v>224</v>
      </c>
    </row>
    <row r="820" spans="1:17" s="88" customFormat="1" ht="25.5" hidden="1" customHeight="1">
      <c r="A820" s="104"/>
      <c r="B820" s="105" t="s">
        <v>179</v>
      </c>
      <c r="C820" s="106"/>
      <c r="D820" s="106"/>
      <c r="E820" s="106"/>
      <c r="F820" s="106"/>
      <c r="G820" s="107">
        <f>G821+G830+G839+G851+G852+G855+G864+G865+G869+G872+G902+G903</f>
        <v>62100</v>
      </c>
      <c r="H820" s="107">
        <f>H821+H830+H839+H851+H852+H855+H864+H865+H869+H872+H902+H903</f>
        <v>2000</v>
      </c>
      <c r="I820" s="107">
        <f>I821+I830+I839+I851+I852+I855+I864+I865+I869+I872+I902+I903</f>
        <v>3641</v>
      </c>
      <c r="J820" s="107">
        <f>J821+J830+J839+J851+J852+J855+J864+J865+J869+J872+J902+J903</f>
        <v>38269</v>
      </c>
      <c r="K820" s="107">
        <f>K821+K830+K839+K851+K852+K855+K864+K865+K869+K872+K902+K903</f>
        <v>18190</v>
      </c>
      <c r="L820" s="108" t="str">
        <f>B820</f>
        <v>Huyện Hương Khê</v>
      </c>
      <c r="M820" s="94">
        <f>SUM(H820:K820)-G820</f>
        <v>0</v>
      </c>
      <c r="N820" s="108" t="s">
        <v>201</v>
      </c>
      <c r="O820" s="108"/>
      <c r="P820" s="108"/>
      <c r="Q820" s="108"/>
    </row>
    <row r="821" spans="1:17" s="88" customFormat="1" ht="25.5" hidden="1" customHeight="1">
      <c r="A821" s="113">
        <v>1</v>
      </c>
      <c r="B821" s="114" t="s">
        <v>202</v>
      </c>
      <c r="C821" s="115"/>
      <c r="D821" s="115"/>
      <c r="E821" s="115"/>
      <c r="F821" s="115"/>
      <c r="G821" s="116">
        <f>G822+G823+G826+G829</f>
        <v>610</v>
      </c>
      <c r="H821" s="116">
        <f t="shared" ref="H821:K821" si="1097">H822+H823+H826+H829</f>
        <v>0</v>
      </c>
      <c r="I821" s="116">
        <f t="shared" si="1097"/>
        <v>366</v>
      </c>
      <c r="J821" s="116">
        <f t="shared" si="1097"/>
        <v>244</v>
      </c>
      <c r="K821" s="116">
        <f t="shared" si="1097"/>
        <v>0</v>
      </c>
      <c r="L821" s="108" t="str">
        <f>L820</f>
        <v>Huyện Hương Khê</v>
      </c>
      <c r="M821" s="94">
        <f>SUM(H821:K821)-G821</f>
        <v>0</v>
      </c>
      <c r="N821" s="108" t="s">
        <v>203</v>
      </c>
      <c r="O821" s="108" t="s">
        <v>201</v>
      </c>
      <c r="P821" s="108"/>
      <c r="Q821" s="108"/>
    </row>
    <row r="822" spans="1:17" ht="25.5" hidden="1" customHeight="1">
      <c r="A822" s="109" t="s">
        <v>88</v>
      </c>
      <c r="B822" s="110" t="s">
        <v>217</v>
      </c>
      <c r="C822" s="111"/>
      <c r="D822" s="111">
        <v>0.6</v>
      </c>
      <c r="E822" s="111">
        <v>0.4</v>
      </c>
      <c r="F822" s="111"/>
      <c r="G822" s="117">
        <f>SUMIF('Bieu 01 (2020)'!$B$7:$B$19,"Huyện Hương Khê",'Bieu 01 (2020)'!$D$7:$D$19)-G823-G826-G829</f>
        <v>610</v>
      </c>
      <c r="H822" s="112">
        <f>ROUND(C822*G822,0)</f>
        <v>0</v>
      </c>
      <c r="I822" s="112">
        <f>G822-H822-J822-K822</f>
        <v>366</v>
      </c>
      <c r="J822" s="112">
        <f>ROUND(E822*G822,0)</f>
        <v>244</v>
      </c>
      <c r="K822" s="112">
        <f>ROUND(F822*G822,0)</f>
        <v>0</v>
      </c>
      <c r="L822" s="92" t="str">
        <f t="shared" ref="L822:L885" si="1098">L821</f>
        <v>Huyện Hương Khê</v>
      </c>
      <c r="M822" s="94">
        <f t="shared" ref="M822:M873" si="1099">SUM(H822:K822)-G822</f>
        <v>0</v>
      </c>
      <c r="N822" s="92" t="s">
        <v>203</v>
      </c>
      <c r="O822" s="92" t="s">
        <v>217</v>
      </c>
    </row>
    <row r="823" spans="1:17" ht="25.5" hidden="1" customHeight="1">
      <c r="A823" s="109" t="s">
        <v>93</v>
      </c>
      <c r="B823" s="110" t="s">
        <v>22</v>
      </c>
      <c r="C823" s="111"/>
      <c r="D823" s="111"/>
      <c r="E823" s="111"/>
      <c r="F823" s="111"/>
      <c r="G823" s="112"/>
      <c r="H823" s="112">
        <f t="shared" ref="H823:H829" si="1100">ROUND(C823*G823,0)</f>
        <v>0</v>
      </c>
      <c r="I823" s="112">
        <f t="shared" ref="I823:I829" si="1101">G823-H823-J823-K823</f>
        <v>0</v>
      </c>
      <c r="J823" s="112">
        <f t="shared" ref="J823:J829" si="1102">ROUND(E823*G823,0)</f>
        <v>0</v>
      </c>
      <c r="K823" s="112">
        <f t="shared" ref="K823:K829" si="1103">ROUND(F823*G823,0)</f>
        <v>0</v>
      </c>
      <c r="L823" s="92" t="str">
        <f t="shared" si="1098"/>
        <v>Huyện Hương Khê</v>
      </c>
      <c r="M823" s="94">
        <f t="shared" si="1099"/>
        <v>0</v>
      </c>
      <c r="N823" s="92" t="s">
        <v>203</v>
      </c>
      <c r="O823" s="92" t="s">
        <v>218</v>
      </c>
    </row>
    <row r="824" spans="1:17" ht="25.5" hidden="1" customHeight="1">
      <c r="A824" s="118" t="s">
        <v>8</v>
      </c>
      <c r="B824" s="56" t="s">
        <v>219</v>
      </c>
      <c r="C824" s="111"/>
      <c r="D824" s="111"/>
      <c r="E824" s="111">
        <v>1</v>
      </c>
      <c r="F824" s="111"/>
      <c r="G824" s="112"/>
      <c r="H824" s="112">
        <f t="shared" si="1100"/>
        <v>0</v>
      </c>
      <c r="I824" s="112">
        <f t="shared" si="1101"/>
        <v>0</v>
      </c>
      <c r="J824" s="112">
        <f t="shared" si="1102"/>
        <v>0</v>
      </c>
      <c r="K824" s="112">
        <f t="shared" si="1103"/>
        <v>0</v>
      </c>
      <c r="L824" s="92" t="str">
        <f t="shared" si="1098"/>
        <v>Huyện Hương Khê</v>
      </c>
      <c r="M824" s="94">
        <f t="shared" si="1099"/>
        <v>0</v>
      </c>
      <c r="N824" s="92" t="s">
        <v>203</v>
      </c>
      <c r="O824" s="92" t="s">
        <v>218</v>
      </c>
    </row>
    <row r="825" spans="1:17" ht="25.5" hidden="1" customHeight="1">
      <c r="A825" s="118" t="s">
        <v>8</v>
      </c>
      <c r="B825" s="56" t="s">
        <v>220</v>
      </c>
      <c r="C825" s="111"/>
      <c r="D825" s="111"/>
      <c r="E825" s="111">
        <v>0.5</v>
      </c>
      <c r="F825" s="111">
        <v>0.5</v>
      </c>
      <c r="G825" s="119">
        <f>G823-G824</f>
        <v>0</v>
      </c>
      <c r="H825" s="112">
        <f t="shared" si="1100"/>
        <v>0</v>
      </c>
      <c r="I825" s="112">
        <f t="shared" si="1101"/>
        <v>0</v>
      </c>
      <c r="J825" s="112">
        <f t="shared" si="1102"/>
        <v>0</v>
      </c>
      <c r="K825" s="112">
        <f t="shared" si="1103"/>
        <v>0</v>
      </c>
      <c r="L825" s="92" t="str">
        <f t="shared" si="1098"/>
        <v>Huyện Hương Khê</v>
      </c>
      <c r="M825" s="94">
        <f t="shared" si="1099"/>
        <v>0</v>
      </c>
      <c r="N825" s="92" t="s">
        <v>203</v>
      </c>
      <c r="O825" s="92" t="s">
        <v>218</v>
      </c>
    </row>
    <row r="826" spans="1:17" ht="25.5" hidden="1" customHeight="1">
      <c r="A826" s="109" t="s">
        <v>95</v>
      </c>
      <c r="B826" s="110" t="s">
        <v>23</v>
      </c>
      <c r="C826" s="111"/>
      <c r="D826" s="111"/>
      <c r="E826" s="111"/>
      <c r="F826" s="111"/>
      <c r="G826" s="112"/>
      <c r="H826" s="112">
        <f t="shared" si="1100"/>
        <v>0</v>
      </c>
      <c r="I826" s="112">
        <f t="shared" si="1101"/>
        <v>0</v>
      </c>
      <c r="J826" s="112">
        <f t="shared" si="1102"/>
        <v>0</v>
      </c>
      <c r="K826" s="112">
        <f t="shared" si="1103"/>
        <v>0</v>
      </c>
      <c r="L826" s="92" t="str">
        <f t="shared" si="1098"/>
        <v>Huyện Hương Khê</v>
      </c>
      <c r="M826" s="94">
        <f t="shared" si="1099"/>
        <v>0</v>
      </c>
      <c r="N826" s="92" t="s">
        <v>203</v>
      </c>
      <c r="O826" s="92" t="s">
        <v>221</v>
      </c>
    </row>
    <row r="827" spans="1:17" ht="25.5" hidden="1" customHeight="1">
      <c r="A827" s="109" t="s">
        <v>8</v>
      </c>
      <c r="B827" s="110" t="s">
        <v>222</v>
      </c>
      <c r="C827" s="111"/>
      <c r="D827" s="111"/>
      <c r="E827" s="111">
        <v>0.8</v>
      </c>
      <c r="F827" s="111">
        <v>0.2</v>
      </c>
      <c r="G827" s="112"/>
      <c r="H827" s="112">
        <f t="shared" si="1100"/>
        <v>0</v>
      </c>
      <c r="I827" s="112">
        <f t="shared" si="1101"/>
        <v>0</v>
      </c>
      <c r="J827" s="112">
        <f t="shared" si="1102"/>
        <v>0</v>
      </c>
      <c r="K827" s="112">
        <f t="shared" si="1103"/>
        <v>0</v>
      </c>
      <c r="L827" s="92" t="str">
        <f t="shared" si="1098"/>
        <v>Huyện Hương Khê</v>
      </c>
      <c r="M827" s="94">
        <f t="shared" si="1099"/>
        <v>0</v>
      </c>
      <c r="N827" s="92" t="s">
        <v>203</v>
      </c>
      <c r="O827" s="92" t="s">
        <v>221</v>
      </c>
    </row>
    <row r="828" spans="1:17" ht="25.5" hidden="1" customHeight="1">
      <c r="A828" s="109" t="s">
        <v>8</v>
      </c>
      <c r="B828" s="110" t="s">
        <v>223</v>
      </c>
      <c r="C828" s="111"/>
      <c r="D828" s="111"/>
      <c r="E828" s="111">
        <v>0.5</v>
      </c>
      <c r="F828" s="111">
        <v>0.5</v>
      </c>
      <c r="G828" s="119">
        <f>G826-G827</f>
        <v>0</v>
      </c>
      <c r="H828" s="112">
        <f t="shared" si="1100"/>
        <v>0</v>
      </c>
      <c r="I828" s="112">
        <f t="shared" si="1101"/>
        <v>0</v>
      </c>
      <c r="J828" s="112">
        <f t="shared" si="1102"/>
        <v>0</v>
      </c>
      <c r="K828" s="112">
        <f t="shared" si="1103"/>
        <v>0</v>
      </c>
      <c r="L828" s="92" t="str">
        <f t="shared" si="1098"/>
        <v>Huyện Hương Khê</v>
      </c>
      <c r="M828" s="94">
        <f t="shared" si="1099"/>
        <v>0</v>
      </c>
      <c r="N828" s="92" t="s">
        <v>203</v>
      </c>
      <c r="O828" s="92" t="s">
        <v>221</v>
      </c>
    </row>
    <row r="829" spans="1:17" ht="25.5" hidden="1" customHeight="1">
      <c r="A829" s="109" t="s">
        <v>97</v>
      </c>
      <c r="B829" s="110" t="s">
        <v>25</v>
      </c>
      <c r="C829" s="111"/>
      <c r="D829" s="111"/>
      <c r="E829" s="111">
        <v>1</v>
      </c>
      <c r="F829" s="111"/>
      <c r="G829" s="112"/>
      <c r="H829" s="112">
        <f t="shared" si="1100"/>
        <v>0</v>
      </c>
      <c r="I829" s="112">
        <f t="shared" si="1101"/>
        <v>0</v>
      </c>
      <c r="J829" s="112">
        <f t="shared" si="1102"/>
        <v>0</v>
      </c>
      <c r="K829" s="112">
        <f t="shared" si="1103"/>
        <v>0</v>
      </c>
      <c r="L829" s="92" t="str">
        <f t="shared" si="1098"/>
        <v>Huyện Hương Khê</v>
      </c>
      <c r="M829" s="94">
        <f t="shared" si="1099"/>
        <v>0</v>
      </c>
      <c r="N829" s="92" t="s">
        <v>203</v>
      </c>
      <c r="O829" s="92" t="s">
        <v>224</v>
      </c>
    </row>
    <row r="830" spans="1:17" s="88" customFormat="1" ht="25.5" hidden="1" customHeight="1">
      <c r="A830" s="113">
        <v>2</v>
      </c>
      <c r="B830" s="114" t="s">
        <v>123</v>
      </c>
      <c r="C830" s="115"/>
      <c r="D830" s="115"/>
      <c r="E830" s="115"/>
      <c r="F830" s="115"/>
      <c r="G830" s="116">
        <f>G831+G832+G835+G838</f>
        <v>0</v>
      </c>
      <c r="H830" s="116">
        <f t="shared" ref="H830:K830" si="1104">H831+H832+H835+H838</f>
        <v>0</v>
      </c>
      <c r="I830" s="116">
        <f t="shared" si="1104"/>
        <v>0</v>
      </c>
      <c r="J830" s="116">
        <f t="shared" si="1104"/>
        <v>0</v>
      </c>
      <c r="K830" s="116">
        <f t="shared" si="1104"/>
        <v>0</v>
      </c>
      <c r="L830" s="108" t="str">
        <f t="shared" si="1098"/>
        <v>Huyện Hương Khê</v>
      </c>
      <c r="M830" s="94">
        <f t="shared" si="1099"/>
        <v>0</v>
      </c>
      <c r="N830" s="108" t="s">
        <v>204</v>
      </c>
      <c r="O830" s="108" t="s">
        <v>201</v>
      </c>
      <c r="P830" s="108"/>
      <c r="Q830" s="108"/>
    </row>
    <row r="831" spans="1:17" ht="25.5" hidden="1" customHeight="1">
      <c r="A831" s="109" t="s">
        <v>225</v>
      </c>
      <c r="B831" s="110" t="s">
        <v>217</v>
      </c>
      <c r="C831" s="111"/>
      <c r="D831" s="111">
        <v>0.9</v>
      </c>
      <c r="E831" s="111">
        <v>0.1</v>
      </c>
      <c r="F831" s="111"/>
      <c r="G831" s="117">
        <f>SUMIF('Bieu 01 (2020)'!$B$7:$B$19,"Huyện Hương Khê",'Bieu 01 (2020)'!$E$7:$E$19)-G832-G835-G838</f>
        <v>0</v>
      </c>
      <c r="H831" s="112">
        <f t="shared" ref="H831" si="1105">ROUND(C831*G831,0)</f>
        <v>0</v>
      </c>
      <c r="I831" s="112">
        <f t="shared" ref="I831" si="1106">G831-H831-J831-K831</f>
        <v>0</v>
      </c>
      <c r="J831" s="112">
        <f t="shared" ref="J831" si="1107">ROUND(E831*G831,0)</f>
        <v>0</v>
      </c>
      <c r="K831" s="112">
        <f t="shared" ref="K831" si="1108">ROUND(F831*G831,0)</f>
        <v>0</v>
      </c>
      <c r="L831" s="92" t="str">
        <f t="shared" si="1098"/>
        <v>Huyện Hương Khê</v>
      </c>
      <c r="M831" s="94">
        <f t="shared" si="1099"/>
        <v>0</v>
      </c>
      <c r="N831" s="92" t="s">
        <v>204</v>
      </c>
      <c r="O831" s="92" t="s">
        <v>217</v>
      </c>
    </row>
    <row r="832" spans="1:17" ht="25.5" hidden="1" customHeight="1">
      <c r="A832" s="109" t="s">
        <v>226</v>
      </c>
      <c r="B832" s="110" t="s">
        <v>22</v>
      </c>
      <c r="C832" s="111"/>
      <c r="D832" s="111"/>
      <c r="E832" s="111"/>
      <c r="F832" s="111"/>
      <c r="G832" s="112"/>
      <c r="H832" s="112">
        <f t="shared" ref="H832:K832" si="1109">H833+H834</f>
        <v>0</v>
      </c>
      <c r="I832" s="112">
        <f t="shared" si="1109"/>
        <v>0</v>
      </c>
      <c r="J832" s="112">
        <f t="shared" si="1109"/>
        <v>0</v>
      </c>
      <c r="K832" s="112">
        <f t="shared" si="1109"/>
        <v>0</v>
      </c>
      <c r="L832" s="92" t="str">
        <f t="shared" si="1098"/>
        <v>Huyện Hương Khê</v>
      </c>
      <c r="M832" s="94">
        <f t="shared" si="1099"/>
        <v>0</v>
      </c>
      <c r="N832" s="92" t="s">
        <v>204</v>
      </c>
      <c r="O832" s="92" t="s">
        <v>218</v>
      </c>
    </row>
    <row r="833" spans="1:17" ht="25.5" hidden="1" customHeight="1">
      <c r="A833" s="118" t="s">
        <v>8</v>
      </c>
      <c r="B833" s="56" t="s">
        <v>219</v>
      </c>
      <c r="C833" s="111"/>
      <c r="D833" s="111"/>
      <c r="E833" s="111">
        <v>1</v>
      </c>
      <c r="F833" s="111"/>
      <c r="G833" s="112"/>
      <c r="H833" s="112">
        <f t="shared" ref="H833:H834" si="1110">ROUND(C833*G833,0)</f>
        <v>0</v>
      </c>
      <c r="I833" s="112">
        <f t="shared" ref="I833:I834" si="1111">G833-H833-J833-K833</f>
        <v>0</v>
      </c>
      <c r="J833" s="112">
        <f t="shared" ref="J833:J834" si="1112">ROUND(E833*G833,0)</f>
        <v>0</v>
      </c>
      <c r="K833" s="112">
        <f t="shared" ref="K833:K834" si="1113">ROUND(F833*G833,0)</f>
        <v>0</v>
      </c>
      <c r="L833" s="92" t="str">
        <f t="shared" si="1098"/>
        <v>Huyện Hương Khê</v>
      </c>
      <c r="M833" s="94">
        <f t="shared" si="1099"/>
        <v>0</v>
      </c>
      <c r="N833" s="92" t="s">
        <v>204</v>
      </c>
      <c r="O833" s="92" t="s">
        <v>218</v>
      </c>
    </row>
    <row r="834" spans="1:17" ht="25.5" hidden="1" customHeight="1">
      <c r="A834" s="118" t="s">
        <v>8</v>
      </c>
      <c r="B834" s="56" t="s">
        <v>220</v>
      </c>
      <c r="C834" s="111"/>
      <c r="D834" s="111"/>
      <c r="E834" s="111">
        <v>0.5</v>
      </c>
      <c r="F834" s="111">
        <v>0.5</v>
      </c>
      <c r="G834" s="119">
        <f>G832-G833</f>
        <v>0</v>
      </c>
      <c r="H834" s="112">
        <f t="shared" si="1110"/>
        <v>0</v>
      </c>
      <c r="I834" s="112">
        <f t="shared" si="1111"/>
        <v>0</v>
      </c>
      <c r="J834" s="112">
        <f t="shared" si="1112"/>
        <v>0</v>
      </c>
      <c r="K834" s="112">
        <f t="shared" si="1113"/>
        <v>0</v>
      </c>
      <c r="L834" s="92" t="str">
        <f t="shared" si="1098"/>
        <v>Huyện Hương Khê</v>
      </c>
      <c r="M834" s="94">
        <f t="shared" si="1099"/>
        <v>0</v>
      </c>
      <c r="N834" s="92" t="s">
        <v>204</v>
      </c>
      <c r="O834" s="92" t="s">
        <v>218</v>
      </c>
    </row>
    <row r="835" spans="1:17" ht="25.5" hidden="1" customHeight="1">
      <c r="A835" s="109" t="s">
        <v>227</v>
      </c>
      <c r="B835" s="110" t="s">
        <v>23</v>
      </c>
      <c r="C835" s="111"/>
      <c r="D835" s="111"/>
      <c r="E835" s="111"/>
      <c r="F835" s="111"/>
      <c r="G835" s="112"/>
      <c r="H835" s="112">
        <f t="shared" ref="H835:K835" si="1114">H836+H837</f>
        <v>0</v>
      </c>
      <c r="I835" s="112">
        <f t="shared" si="1114"/>
        <v>0</v>
      </c>
      <c r="J835" s="112">
        <f t="shared" si="1114"/>
        <v>0</v>
      </c>
      <c r="K835" s="112">
        <f t="shared" si="1114"/>
        <v>0</v>
      </c>
      <c r="L835" s="92" t="str">
        <f t="shared" si="1098"/>
        <v>Huyện Hương Khê</v>
      </c>
      <c r="M835" s="94">
        <f t="shared" si="1099"/>
        <v>0</v>
      </c>
      <c r="N835" s="92" t="s">
        <v>204</v>
      </c>
      <c r="O835" s="92" t="s">
        <v>221</v>
      </c>
    </row>
    <row r="836" spans="1:17" ht="25.5" hidden="1" customHeight="1">
      <c r="A836" s="109" t="s">
        <v>8</v>
      </c>
      <c r="B836" s="110" t="s">
        <v>222</v>
      </c>
      <c r="C836" s="111"/>
      <c r="D836" s="111"/>
      <c r="E836" s="111">
        <v>0.8</v>
      </c>
      <c r="F836" s="111">
        <v>0.2</v>
      </c>
      <c r="G836" s="112"/>
      <c r="H836" s="112">
        <f t="shared" ref="H836:H838" si="1115">ROUND(C836*G836,0)</f>
        <v>0</v>
      </c>
      <c r="I836" s="112">
        <f t="shared" ref="I836:I838" si="1116">G836-H836-J836-K836</f>
        <v>0</v>
      </c>
      <c r="J836" s="112">
        <f t="shared" ref="J836:J838" si="1117">ROUND(E836*G836,0)</f>
        <v>0</v>
      </c>
      <c r="K836" s="112">
        <f t="shared" ref="K836:K838" si="1118">ROUND(F836*G836,0)</f>
        <v>0</v>
      </c>
      <c r="L836" s="92" t="str">
        <f t="shared" si="1098"/>
        <v>Huyện Hương Khê</v>
      </c>
      <c r="M836" s="94">
        <f t="shared" si="1099"/>
        <v>0</v>
      </c>
      <c r="N836" s="92" t="s">
        <v>204</v>
      </c>
      <c r="O836" s="92" t="s">
        <v>221</v>
      </c>
    </row>
    <row r="837" spans="1:17" ht="25.5" hidden="1" customHeight="1">
      <c r="A837" s="109" t="s">
        <v>8</v>
      </c>
      <c r="B837" s="110" t="s">
        <v>223</v>
      </c>
      <c r="C837" s="111"/>
      <c r="D837" s="111"/>
      <c r="E837" s="111">
        <v>0.5</v>
      </c>
      <c r="F837" s="111">
        <v>0.5</v>
      </c>
      <c r="G837" s="119">
        <f>G835-G836</f>
        <v>0</v>
      </c>
      <c r="H837" s="112">
        <f t="shared" si="1115"/>
        <v>0</v>
      </c>
      <c r="I837" s="112">
        <f t="shared" si="1116"/>
        <v>0</v>
      </c>
      <c r="J837" s="112">
        <f t="shared" si="1117"/>
        <v>0</v>
      </c>
      <c r="K837" s="112">
        <f t="shared" si="1118"/>
        <v>0</v>
      </c>
      <c r="L837" s="92" t="str">
        <f t="shared" si="1098"/>
        <v>Huyện Hương Khê</v>
      </c>
      <c r="M837" s="94">
        <f t="shared" si="1099"/>
        <v>0</v>
      </c>
      <c r="N837" s="92" t="s">
        <v>204</v>
      </c>
      <c r="O837" s="92" t="s">
        <v>221</v>
      </c>
    </row>
    <row r="838" spans="1:17" ht="25.5" hidden="1" customHeight="1">
      <c r="A838" s="109" t="s">
        <v>228</v>
      </c>
      <c r="B838" s="110" t="s">
        <v>25</v>
      </c>
      <c r="C838" s="111"/>
      <c r="D838" s="111"/>
      <c r="E838" s="111">
        <v>1</v>
      </c>
      <c r="F838" s="111"/>
      <c r="G838" s="112"/>
      <c r="H838" s="112">
        <f t="shared" si="1115"/>
        <v>0</v>
      </c>
      <c r="I838" s="112">
        <f t="shared" si="1116"/>
        <v>0</v>
      </c>
      <c r="J838" s="112">
        <f t="shared" si="1117"/>
        <v>0</v>
      </c>
      <c r="K838" s="112">
        <f t="shared" si="1118"/>
        <v>0</v>
      </c>
      <c r="L838" s="92" t="str">
        <f t="shared" si="1098"/>
        <v>Huyện Hương Khê</v>
      </c>
      <c r="M838" s="94">
        <f t="shared" si="1099"/>
        <v>0</v>
      </c>
      <c r="N838" s="92" t="s">
        <v>204</v>
      </c>
      <c r="O838" s="92" t="s">
        <v>224</v>
      </c>
    </row>
    <row r="839" spans="1:17" s="88" customFormat="1" ht="25.5" hidden="1" customHeight="1">
      <c r="A839" s="113">
        <v>3</v>
      </c>
      <c r="B839" s="114" t="s">
        <v>205</v>
      </c>
      <c r="C839" s="115"/>
      <c r="D839" s="115"/>
      <c r="E839" s="115"/>
      <c r="F839" s="115"/>
      <c r="G839" s="116">
        <f>G840+G844+G847+G850</f>
        <v>12520</v>
      </c>
      <c r="H839" s="116">
        <f>H840+H844+H847+H850</f>
        <v>0</v>
      </c>
      <c r="I839" s="116">
        <f>I840+I844+I847+I850</f>
        <v>0</v>
      </c>
      <c r="J839" s="116">
        <f>J840+J844+J847+J850</f>
        <v>8541</v>
      </c>
      <c r="K839" s="116">
        <f>K840+K844+K847+K850</f>
        <v>3979</v>
      </c>
      <c r="L839" s="108" t="str">
        <f t="shared" si="1098"/>
        <v>Huyện Hương Khê</v>
      </c>
      <c r="M839" s="94">
        <f t="shared" si="1099"/>
        <v>0</v>
      </c>
      <c r="N839" s="108" t="s">
        <v>206</v>
      </c>
      <c r="O839" s="108" t="s">
        <v>201</v>
      </c>
      <c r="P839" s="108"/>
      <c r="Q839" s="108"/>
    </row>
    <row r="840" spans="1:17" ht="25.5" hidden="1" customHeight="1">
      <c r="A840" s="109" t="s">
        <v>229</v>
      </c>
      <c r="B840" s="110" t="s">
        <v>217</v>
      </c>
      <c r="C840" s="111"/>
      <c r="D840" s="111"/>
      <c r="E840" s="111"/>
      <c r="F840" s="111"/>
      <c r="G840" s="117">
        <f>SUMIF('Bieu 01 (2020)'!$B$7:$B$19,"Huyện Hương Khê",'Bieu 01 (2020)'!$F$7:$F$19)-G844-G847-G850</f>
        <v>12208</v>
      </c>
      <c r="H840" s="116">
        <f>H841</f>
        <v>0</v>
      </c>
      <c r="I840" s="116">
        <f t="shared" ref="I840:K840" si="1119">I841</f>
        <v>0</v>
      </c>
      <c r="J840" s="116">
        <f t="shared" si="1119"/>
        <v>8352</v>
      </c>
      <c r="K840" s="116">
        <f t="shared" si="1119"/>
        <v>3856</v>
      </c>
      <c r="L840" s="92" t="str">
        <f t="shared" si="1098"/>
        <v>Huyện Hương Khê</v>
      </c>
      <c r="M840" s="94">
        <f t="shared" si="1099"/>
        <v>0</v>
      </c>
      <c r="N840" s="92" t="s">
        <v>206</v>
      </c>
      <c r="O840" s="92" t="s">
        <v>217</v>
      </c>
    </row>
    <row r="841" spans="1:17" ht="25.5" hidden="1" customHeight="1">
      <c r="A841" s="109" t="s">
        <v>71</v>
      </c>
      <c r="B841" s="110" t="s">
        <v>233</v>
      </c>
      <c r="C841" s="111"/>
      <c r="D841" s="111"/>
      <c r="E841" s="111"/>
      <c r="F841" s="111"/>
      <c r="G841" s="119">
        <f>G840</f>
        <v>12208</v>
      </c>
      <c r="H841" s="112">
        <f t="shared" ref="H841:K841" si="1120">H842+H843</f>
        <v>0</v>
      </c>
      <c r="I841" s="112">
        <f t="shared" si="1120"/>
        <v>0</v>
      </c>
      <c r="J841" s="112">
        <f t="shared" si="1120"/>
        <v>8352</v>
      </c>
      <c r="K841" s="112">
        <f t="shared" si="1120"/>
        <v>3856</v>
      </c>
      <c r="L841" s="92" t="str">
        <f t="shared" si="1098"/>
        <v>Huyện Hương Khê</v>
      </c>
      <c r="M841" s="94">
        <f t="shared" si="1099"/>
        <v>0</v>
      </c>
      <c r="N841" s="92" t="s">
        <v>206</v>
      </c>
      <c r="O841" s="92" t="s">
        <v>217</v>
      </c>
    </row>
    <row r="842" spans="1:17" ht="25.5" hidden="1" customHeight="1">
      <c r="A842" s="109" t="s">
        <v>8</v>
      </c>
      <c r="B842" s="110" t="s">
        <v>231</v>
      </c>
      <c r="C842" s="111"/>
      <c r="D842" s="111"/>
      <c r="E842" s="111">
        <v>0.8</v>
      </c>
      <c r="F842" s="111">
        <v>0.2</v>
      </c>
      <c r="G842" s="119">
        <f>G841-G843</f>
        <v>9379</v>
      </c>
      <c r="H842" s="112">
        <f t="shared" ref="H842:H843" si="1121">ROUND(C842*G842,0)</f>
        <v>0</v>
      </c>
      <c r="I842" s="112">
        <f t="shared" ref="I842:I843" si="1122">G842-H842-J842-K842</f>
        <v>0</v>
      </c>
      <c r="J842" s="112">
        <f t="shared" ref="J842:J843" si="1123">ROUND(E842*G842,0)</f>
        <v>7503</v>
      </c>
      <c r="K842" s="112">
        <f t="shared" ref="K842:K843" si="1124">ROUND(F842*G842,0)</f>
        <v>1876</v>
      </c>
      <c r="L842" s="92" t="str">
        <f t="shared" si="1098"/>
        <v>Huyện Hương Khê</v>
      </c>
      <c r="M842" s="94">
        <f t="shared" si="1099"/>
        <v>0</v>
      </c>
      <c r="N842" s="92" t="s">
        <v>206</v>
      </c>
      <c r="O842" s="92" t="s">
        <v>217</v>
      </c>
    </row>
    <row r="843" spans="1:17" ht="25.5" hidden="1" customHeight="1">
      <c r="A843" s="109" t="s">
        <v>8</v>
      </c>
      <c r="B843" s="110" t="s">
        <v>232</v>
      </c>
      <c r="C843" s="111"/>
      <c r="D843" s="111"/>
      <c r="E843" s="111">
        <v>0.3</v>
      </c>
      <c r="F843" s="111">
        <v>0.7</v>
      </c>
      <c r="G843" s="112">
        <v>2829</v>
      </c>
      <c r="H843" s="112">
        <f t="shared" si="1121"/>
        <v>0</v>
      </c>
      <c r="I843" s="112">
        <f t="shared" si="1122"/>
        <v>0</v>
      </c>
      <c r="J843" s="112">
        <f t="shared" si="1123"/>
        <v>849</v>
      </c>
      <c r="K843" s="112">
        <f t="shared" si="1124"/>
        <v>1980</v>
      </c>
      <c r="L843" s="92" t="str">
        <f t="shared" si="1098"/>
        <v>Huyện Hương Khê</v>
      </c>
      <c r="M843" s="94">
        <f t="shared" si="1099"/>
        <v>0</v>
      </c>
      <c r="N843" s="92" t="s">
        <v>206</v>
      </c>
      <c r="O843" s="92" t="s">
        <v>217</v>
      </c>
    </row>
    <row r="844" spans="1:17" ht="25.5" hidden="1" customHeight="1">
      <c r="A844" s="109" t="s">
        <v>234</v>
      </c>
      <c r="B844" s="110" t="s">
        <v>22</v>
      </c>
      <c r="C844" s="111"/>
      <c r="D844" s="111"/>
      <c r="E844" s="111"/>
      <c r="F844" s="111"/>
      <c r="G844" s="112">
        <v>202</v>
      </c>
      <c r="H844" s="112">
        <f t="shared" ref="H844:K844" si="1125">+H845+H846</f>
        <v>0</v>
      </c>
      <c r="I844" s="112">
        <f t="shared" si="1125"/>
        <v>0</v>
      </c>
      <c r="J844" s="112">
        <f t="shared" si="1125"/>
        <v>101</v>
      </c>
      <c r="K844" s="112">
        <f t="shared" si="1125"/>
        <v>101</v>
      </c>
      <c r="L844" s="92" t="str">
        <f t="shared" si="1098"/>
        <v>Huyện Hương Khê</v>
      </c>
      <c r="M844" s="94">
        <f t="shared" si="1099"/>
        <v>0</v>
      </c>
      <c r="N844" s="92" t="s">
        <v>206</v>
      </c>
      <c r="O844" s="92" t="s">
        <v>218</v>
      </c>
    </row>
    <row r="845" spans="1:17" ht="25.5" hidden="1" customHeight="1">
      <c r="A845" s="118" t="s">
        <v>8</v>
      </c>
      <c r="B845" s="56" t="s">
        <v>219</v>
      </c>
      <c r="C845" s="111"/>
      <c r="D845" s="111"/>
      <c r="E845" s="111">
        <v>1</v>
      </c>
      <c r="F845" s="111"/>
      <c r="G845" s="112">
        <v>0</v>
      </c>
      <c r="H845" s="112">
        <f t="shared" ref="H845:H846" si="1126">ROUND(C845*G845,0)</f>
        <v>0</v>
      </c>
      <c r="I845" s="112">
        <f t="shared" ref="I845:I846" si="1127">G845-H845-J845-K845</f>
        <v>0</v>
      </c>
      <c r="J845" s="112">
        <f t="shared" ref="J845:J846" si="1128">ROUND(E845*G845,0)</f>
        <v>0</v>
      </c>
      <c r="K845" s="112">
        <f t="shared" ref="K845:K846" si="1129">ROUND(F845*G845,0)</f>
        <v>0</v>
      </c>
      <c r="L845" s="92" t="str">
        <f t="shared" si="1098"/>
        <v>Huyện Hương Khê</v>
      </c>
      <c r="M845" s="94">
        <f t="shared" si="1099"/>
        <v>0</v>
      </c>
      <c r="N845" s="92" t="s">
        <v>206</v>
      </c>
      <c r="O845" s="92" t="s">
        <v>218</v>
      </c>
    </row>
    <row r="846" spans="1:17" ht="25.5" hidden="1" customHeight="1">
      <c r="A846" s="118" t="s">
        <v>8</v>
      </c>
      <c r="B846" s="56" t="s">
        <v>220</v>
      </c>
      <c r="C846" s="111"/>
      <c r="D846" s="111"/>
      <c r="E846" s="111">
        <v>0.5</v>
      </c>
      <c r="F846" s="111">
        <v>0.5</v>
      </c>
      <c r="G846" s="119">
        <f>G844-G845</f>
        <v>202</v>
      </c>
      <c r="H846" s="112">
        <f t="shared" si="1126"/>
        <v>0</v>
      </c>
      <c r="I846" s="112">
        <f t="shared" si="1127"/>
        <v>0</v>
      </c>
      <c r="J846" s="112">
        <f t="shared" si="1128"/>
        <v>101</v>
      </c>
      <c r="K846" s="112">
        <f t="shared" si="1129"/>
        <v>101</v>
      </c>
      <c r="L846" s="92" t="str">
        <f t="shared" si="1098"/>
        <v>Huyện Hương Khê</v>
      </c>
      <c r="M846" s="94">
        <f t="shared" si="1099"/>
        <v>0</v>
      </c>
      <c r="N846" s="92" t="s">
        <v>206</v>
      </c>
      <c r="O846" s="92" t="s">
        <v>218</v>
      </c>
    </row>
    <row r="847" spans="1:17" ht="25.5" hidden="1" customHeight="1">
      <c r="A847" s="109" t="s">
        <v>235</v>
      </c>
      <c r="B847" s="110" t="s">
        <v>23</v>
      </c>
      <c r="C847" s="111"/>
      <c r="D847" s="111"/>
      <c r="E847" s="111"/>
      <c r="F847" s="111"/>
      <c r="G847" s="112">
        <v>110</v>
      </c>
      <c r="H847" s="112">
        <f t="shared" ref="H847:I847" si="1130">+H848+H849</f>
        <v>0</v>
      </c>
      <c r="I847" s="112">
        <f t="shared" si="1130"/>
        <v>0</v>
      </c>
      <c r="J847" s="112">
        <f>+J848+J849</f>
        <v>88</v>
      </c>
      <c r="K847" s="112">
        <f t="shared" ref="K847" si="1131">+K848+K849</f>
        <v>22</v>
      </c>
      <c r="L847" s="92" t="str">
        <f t="shared" si="1098"/>
        <v>Huyện Hương Khê</v>
      </c>
      <c r="M847" s="94">
        <f t="shared" si="1099"/>
        <v>0</v>
      </c>
      <c r="N847" s="92" t="s">
        <v>206</v>
      </c>
      <c r="O847" s="92" t="s">
        <v>221</v>
      </c>
    </row>
    <row r="848" spans="1:17" ht="25.5" hidden="1" customHeight="1">
      <c r="A848" s="109" t="s">
        <v>8</v>
      </c>
      <c r="B848" s="110" t="s">
        <v>222</v>
      </c>
      <c r="C848" s="111"/>
      <c r="D848" s="111"/>
      <c r="E848" s="111">
        <v>0.8</v>
      </c>
      <c r="F848" s="111">
        <v>0.2</v>
      </c>
      <c r="G848" s="119">
        <f>G847-G849</f>
        <v>110</v>
      </c>
      <c r="H848" s="112">
        <f t="shared" ref="H848:H851" si="1132">ROUND(C848*G848,0)</f>
        <v>0</v>
      </c>
      <c r="I848" s="112">
        <f t="shared" ref="I848:I851" si="1133">G848-H848-J848-K848</f>
        <v>0</v>
      </c>
      <c r="J848" s="112">
        <f t="shared" ref="J848:J851" si="1134">ROUND(E848*G848,0)</f>
        <v>88</v>
      </c>
      <c r="K848" s="112">
        <f t="shared" ref="K848:K851" si="1135">ROUND(F848*G848,0)</f>
        <v>22</v>
      </c>
      <c r="L848" s="92" t="str">
        <f t="shared" si="1098"/>
        <v>Huyện Hương Khê</v>
      </c>
      <c r="M848" s="94">
        <f t="shared" si="1099"/>
        <v>0</v>
      </c>
      <c r="N848" s="92" t="s">
        <v>206</v>
      </c>
      <c r="O848" s="92" t="s">
        <v>221</v>
      </c>
    </row>
    <row r="849" spans="1:17" ht="25.5" hidden="1" customHeight="1">
      <c r="A849" s="109" t="s">
        <v>8</v>
      </c>
      <c r="B849" s="110" t="s">
        <v>223</v>
      </c>
      <c r="C849" s="111"/>
      <c r="D849" s="111"/>
      <c r="E849" s="111">
        <v>0.5</v>
      </c>
      <c r="F849" s="111">
        <v>0.5</v>
      </c>
      <c r="G849" s="112"/>
      <c r="H849" s="112">
        <f t="shared" si="1132"/>
        <v>0</v>
      </c>
      <c r="I849" s="112">
        <f t="shared" si="1133"/>
        <v>0</v>
      </c>
      <c r="J849" s="112">
        <f t="shared" si="1134"/>
        <v>0</v>
      </c>
      <c r="K849" s="112">
        <f t="shared" si="1135"/>
        <v>0</v>
      </c>
      <c r="L849" s="92" t="str">
        <f t="shared" si="1098"/>
        <v>Huyện Hương Khê</v>
      </c>
      <c r="M849" s="94">
        <f t="shared" si="1099"/>
        <v>0</v>
      </c>
      <c r="N849" s="92" t="s">
        <v>206</v>
      </c>
      <c r="O849" s="92" t="s">
        <v>221</v>
      </c>
    </row>
    <row r="850" spans="1:17" ht="25.5" hidden="1" customHeight="1">
      <c r="A850" s="109" t="s">
        <v>236</v>
      </c>
      <c r="B850" s="110" t="s">
        <v>25</v>
      </c>
      <c r="C850" s="111"/>
      <c r="D850" s="111"/>
      <c r="E850" s="111">
        <v>1</v>
      </c>
      <c r="F850" s="111"/>
      <c r="G850" s="112">
        <v>0</v>
      </c>
      <c r="H850" s="112">
        <f t="shared" si="1132"/>
        <v>0</v>
      </c>
      <c r="I850" s="112">
        <f t="shared" si="1133"/>
        <v>0</v>
      </c>
      <c r="J850" s="112">
        <f t="shared" si="1134"/>
        <v>0</v>
      </c>
      <c r="K850" s="112">
        <f t="shared" si="1135"/>
        <v>0</v>
      </c>
      <c r="L850" s="92" t="str">
        <f t="shared" si="1098"/>
        <v>Huyện Hương Khê</v>
      </c>
      <c r="M850" s="94">
        <f t="shared" si="1099"/>
        <v>0</v>
      </c>
      <c r="N850" s="92" t="s">
        <v>206</v>
      </c>
      <c r="O850" s="92" t="s">
        <v>224</v>
      </c>
    </row>
    <row r="851" spans="1:17" ht="25.5" hidden="1" customHeight="1">
      <c r="A851" s="109">
        <v>4</v>
      </c>
      <c r="B851" s="110" t="s">
        <v>207</v>
      </c>
      <c r="C851" s="111"/>
      <c r="D851" s="111">
        <v>0.5</v>
      </c>
      <c r="E851" s="111">
        <v>0.5</v>
      </c>
      <c r="F851" s="111"/>
      <c r="G851" s="117">
        <f>SUMIF('Bieu 01 (2020)'!$B$7:$B$19,"Huyện Hương Khê",'Bieu 01 (2020)'!$G$7:$G$19)</f>
        <v>2700</v>
      </c>
      <c r="H851" s="112">
        <f t="shared" si="1132"/>
        <v>0</v>
      </c>
      <c r="I851" s="112">
        <f t="shared" si="1133"/>
        <v>1350</v>
      </c>
      <c r="J851" s="112">
        <f t="shared" si="1134"/>
        <v>1350</v>
      </c>
      <c r="K851" s="112">
        <f t="shared" si="1135"/>
        <v>0</v>
      </c>
      <c r="L851" s="92" t="str">
        <f t="shared" si="1098"/>
        <v>Huyện Hương Khê</v>
      </c>
      <c r="M851" s="94">
        <f t="shared" si="1099"/>
        <v>0</v>
      </c>
      <c r="N851" s="92" t="s">
        <v>208</v>
      </c>
      <c r="O851" s="92" t="s">
        <v>201</v>
      </c>
    </row>
    <row r="852" spans="1:17" ht="25.5" hidden="1" customHeight="1">
      <c r="A852" s="109">
        <v>5</v>
      </c>
      <c r="B852" s="110" t="s">
        <v>29</v>
      </c>
      <c r="C852" s="111"/>
      <c r="D852" s="111"/>
      <c r="E852" s="111"/>
      <c r="F852" s="111"/>
      <c r="G852" s="117">
        <f>SUMIF('Bieu 01 (2020)'!$B$7:$B$19,"Huyện Hương Khê",'Bieu 01 (2020)'!$H$7:$H$19)</f>
        <v>16500</v>
      </c>
      <c r="H852" s="112">
        <f t="shared" ref="H852:I852" si="1136">H853+H854</f>
        <v>0</v>
      </c>
      <c r="I852" s="112">
        <f t="shared" si="1136"/>
        <v>0</v>
      </c>
      <c r="J852" s="112">
        <f>J853+J854</f>
        <v>16100</v>
      </c>
      <c r="K852" s="112">
        <f t="shared" ref="K852" si="1137">K853+K854</f>
        <v>400</v>
      </c>
      <c r="L852" s="92" t="str">
        <f t="shared" si="1098"/>
        <v>Huyện Hương Khê</v>
      </c>
      <c r="M852" s="94">
        <f t="shared" si="1099"/>
        <v>0</v>
      </c>
      <c r="N852" s="92" t="s">
        <v>29</v>
      </c>
      <c r="O852" s="92" t="s">
        <v>201</v>
      </c>
    </row>
    <row r="853" spans="1:17" ht="25.5" hidden="1" customHeight="1">
      <c r="A853" s="109" t="s">
        <v>8</v>
      </c>
      <c r="B853" s="110" t="s">
        <v>237</v>
      </c>
      <c r="C853" s="111"/>
      <c r="D853" s="111"/>
      <c r="E853" s="111"/>
      <c r="F853" s="111">
        <v>1</v>
      </c>
      <c r="G853" s="112">
        <v>400</v>
      </c>
      <c r="H853" s="112">
        <f t="shared" ref="H853:H854" si="1138">ROUND(C853*G853,0)</f>
        <v>0</v>
      </c>
      <c r="I853" s="112">
        <f t="shared" ref="I853:I854" si="1139">G853-H853-J853-K853</f>
        <v>0</v>
      </c>
      <c r="J853" s="112">
        <f t="shared" ref="J853:J854" si="1140">ROUND(E853*G853,0)</f>
        <v>0</v>
      </c>
      <c r="K853" s="112">
        <f t="shared" ref="K853:K854" si="1141">ROUND(F853*G853,0)</f>
        <v>400</v>
      </c>
      <c r="L853" s="92" t="str">
        <f t="shared" si="1098"/>
        <v>Huyện Hương Khê</v>
      </c>
      <c r="M853" s="94">
        <f t="shared" si="1099"/>
        <v>0</v>
      </c>
      <c r="N853" s="92" t="s">
        <v>29</v>
      </c>
      <c r="O853" s="92" t="s">
        <v>238</v>
      </c>
    </row>
    <row r="854" spans="1:17" ht="25.5" hidden="1" customHeight="1">
      <c r="A854" s="109" t="s">
        <v>8</v>
      </c>
      <c r="B854" s="110" t="s">
        <v>239</v>
      </c>
      <c r="C854" s="111"/>
      <c r="D854" s="111"/>
      <c r="E854" s="111">
        <v>1</v>
      </c>
      <c r="F854" s="111"/>
      <c r="G854" s="119">
        <f>G852-G853</f>
        <v>16100</v>
      </c>
      <c r="H854" s="112">
        <f t="shared" si="1138"/>
        <v>0</v>
      </c>
      <c r="I854" s="112">
        <f t="shared" si="1139"/>
        <v>0</v>
      </c>
      <c r="J854" s="112">
        <f t="shared" si="1140"/>
        <v>16100</v>
      </c>
      <c r="K854" s="112">
        <f t="shared" si="1141"/>
        <v>0</v>
      </c>
      <c r="L854" s="92" t="str">
        <f t="shared" si="1098"/>
        <v>Huyện Hương Khê</v>
      </c>
      <c r="M854" s="94">
        <f t="shared" si="1099"/>
        <v>0</v>
      </c>
      <c r="N854" s="92" t="s">
        <v>29</v>
      </c>
      <c r="O854" s="92" t="s">
        <v>240</v>
      </c>
    </row>
    <row r="855" spans="1:17" s="88" customFormat="1" ht="25.5" hidden="1" customHeight="1">
      <c r="A855" s="113">
        <v>6</v>
      </c>
      <c r="B855" s="114" t="s">
        <v>31</v>
      </c>
      <c r="C855" s="115"/>
      <c r="D855" s="115"/>
      <c r="E855" s="115"/>
      <c r="F855" s="115"/>
      <c r="G855" s="116">
        <f>G856+G861</f>
        <v>2700</v>
      </c>
      <c r="H855" s="116">
        <f t="shared" ref="H855" si="1142">H856+H861</f>
        <v>0</v>
      </c>
      <c r="I855" s="116">
        <f>I856+I861</f>
        <v>0</v>
      </c>
      <c r="J855" s="116">
        <f t="shared" ref="J855:K855" si="1143">J856+J861</f>
        <v>836</v>
      </c>
      <c r="K855" s="116">
        <f t="shared" si="1143"/>
        <v>1864</v>
      </c>
      <c r="L855" s="108" t="str">
        <f t="shared" si="1098"/>
        <v>Huyện Hương Khê</v>
      </c>
      <c r="M855" s="94">
        <f t="shared" si="1099"/>
        <v>0</v>
      </c>
      <c r="N855" s="108" t="s">
        <v>165</v>
      </c>
      <c r="O855" s="108" t="s">
        <v>201</v>
      </c>
      <c r="P855" s="108"/>
      <c r="Q855" s="108"/>
    </row>
    <row r="856" spans="1:17" ht="25.5" hidden="1" customHeight="1">
      <c r="A856" s="109" t="s">
        <v>241</v>
      </c>
      <c r="B856" s="110" t="s">
        <v>242</v>
      </c>
      <c r="C856" s="111"/>
      <c r="D856" s="111"/>
      <c r="E856" s="111"/>
      <c r="F856" s="111"/>
      <c r="G856" s="112">
        <v>700</v>
      </c>
      <c r="H856" s="112">
        <f t="shared" ref="H856:I856" si="1144">H857+H860</f>
        <v>0</v>
      </c>
      <c r="I856" s="112">
        <f t="shared" si="1144"/>
        <v>0</v>
      </c>
      <c r="J856" s="112">
        <f>J857+J860</f>
        <v>386</v>
      </c>
      <c r="K856" s="112">
        <f t="shared" ref="K856" si="1145">K857+K860</f>
        <v>314</v>
      </c>
      <c r="L856" s="92" t="str">
        <f t="shared" si="1098"/>
        <v>Huyện Hương Khê</v>
      </c>
      <c r="M856" s="94">
        <f t="shared" si="1099"/>
        <v>0</v>
      </c>
      <c r="N856" s="92" t="s">
        <v>165</v>
      </c>
      <c r="O856" s="92" t="s">
        <v>243</v>
      </c>
      <c r="P856" s="92" t="s">
        <v>201</v>
      </c>
    </row>
    <row r="857" spans="1:17" ht="25.5" hidden="1" customHeight="1">
      <c r="A857" s="109" t="s">
        <v>71</v>
      </c>
      <c r="B857" s="110" t="s">
        <v>244</v>
      </c>
      <c r="C857" s="111"/>
      <c r="D857" s="111"/>
      <c r="E857" s="111"/>
      <c r="F857" s="111"/>
      <c r="G857" s="112">
        <v>314</v>
      </c>
      <c r="H857" s="112">
        <f t="shared" ref="H857:I857" si="1146">+H858+H859</f>
        <v>0</v>
      </c>
      <c r="I857" s="112">
        <f t="shared" si="1146"/>
        <v>0</v>
      </c>
      <c r="J857" s="112">
        <f>+J858+J859</f>
        <v>0</v>
      </c>
      <c r="K857" s="112">
        <f t="shared" ref="K857" si="1147">+K858+K859</f>
        <v>314</v>
      </c>
      <c r="L857" s="92" t="str">
        <f t="shared" si="1098"/>
        <v>Huyện Hương Khê</v>
      </c>
      <c r="M857" s="94">
        <f t="shared" si="1099"/>
        <v>0</v>
      </c>
      <c r="N857" s="92" t="s">
        <v>165</v>
      </c>
      <c r="O857" s="92" t="s">
        <v>243</v>
      </c>
    </row>
    <row r="858" spans="1:17" ht="25.5" hidden="1" customHeight="1">
      <c r="A858" s="109" t="s">
        <v>8</v>
      </c>
      <c r="B858" s="110" t="s">
        <v>245</v>
      </c>
      <c r="C858" s="111"/>
      <c r="D858" s="111"/>
      <c r="E858" s="111"/>
      <c r="F858" s="111">
        <v>1</v>
      </c>
      <c r="G858" s="119">
        <f>G857-G859</f>
        <v>314</v>
      </c>
      <c r="H858" s="112">
        <f t="shared" ref="H858:H860" si="1148">ROUND(C858*G858,0)</f>
        <v>0</v>
      </c>
      <c r="I858" s="112">
        <f t="shared" ref="I858:I860" si="1149">G858-H858-J858-K858</f>
        <v>0</v>
      </c>
      <c r="J858" s="112">
        <f t="shared" ref="J858:J860" si="1150">ROUND(E858*G858,0)</f>
        <v>0</v>
      </c>
      <c r="K858" s="112">
        <f t="shared" ref="K858:K860" si="1151">ROUND(F858*G858,0)</f>
        <v>314</v>
      </c>
      <c r="L858" s="92" t="str">
        <f t="shared" si="1098"/>
        <v>Huyện Hương Khê</v>
      </c>
      <c r="M858" s="94">
        <f t="shared" si="1099"/>
        <v>0</v>
      </c>
      <c r="N858" s="92" t="s">
        <v>165</v>
      </c>
      <c r="O858" s="92" t="s">
        <v>243</v>
      </c>
    </row>
    <row r="859" spans="1:17" ht="25.5" hidden="1" customHeight="1">
      <c r="A859" s="109" t="s">
        <v>8</v>
      </c>
      <c r="B859" s="110" t="s">
        <v>246</v>
      </c>
      <c r="C859" s="111"/>
      <c r="D859" s="111"/>
      <c r="E859" s="111">
        <v>0.6</v>
      </c>
      <c r="F859" s="111">
        <v>0.4</v>
      </c>
      <c r="G859" s="112"/>
      <c r="H859" s="112">
        <f t="shared" si="1148"/>
        <v>0</v>
      </c>
      <c r="I859" s="112">
        <f t="shared" si="1149"/>
        <v>0</v>
      </c>
      <c r="J859" s="112">
        <f t="shared" si="1150"/>
        <v>0</v>
      </c>
      <c r="K859" s="112">
        <f t="shared" si="1151"/>
        <v>0</v>
      </c>
      <c r="L859" s="92" t="str">
        <f t="shared" si="1098"/>
        <v>Huyện Hương Khê</v>
      </c>
      <c r="M859" s="94">
        <f t="shared" si="1099"/>
        <v>0</v>
      </c>
      <c r="N859" s="92" t="s">
        <v>165</v>
      </c>
      <c r="O859" s="92" t="s">
        <v>243</v>
      </c>
    </row>
    <row r="860" spans="1:17" ht="25.5" hidden="1" customHeight="1">
      <c r="A860" s="109" t="s">
        <v>72</v>
      </c>
      <c r="B860" s="110" t="s">
        <v>247</v>
      </c>
      <c r="C860" s="111"/>
      <c r="D860" s="111"/>
      <c r="E860" s="111">
        <v>1</v>
      </c>
      <c r="F860" s="111"/>
      <c r="G860" s="119">
        <f>G856-G857</f>
        <v>386</v>
      </c>
      <c r="H860" s="112">
        <f t="shared" si="1148"/>
        <v>0</v>
      </c>
      <c r="I860" s="112">
        <f t="shared" si="1149"/>
        <v>0</v>
      </c>
      <c r="J860" s="112">
        <f t="shared" si="1150"/>
        <v>386</v>
      </c>
      <c r="K860" s="112">
        <f t="shared" si="1151"/>
        <v>0</v>
      </c>
      <c r="L860" s="92" t="str">
        <f t="shared" si="1098"/>
        <v>Huyện Hương Khê</v>
      </c>
      <c r="M860" s="94">
        <f t="shared" si="1099"/>
        <v>0</v>
      </c>
      <c r="N860" s="92" t="s">
        <v>165</v>
      </c>
      <c r="O860" s="92" t="s">
        <v>243</v>
      </c>
    </row>
    <row r="861" spans="1:17" ht="25.5" hidden="1" customHeight="1">
      <c r="A861" s="109" t="s">
        <v>248</v>
      </c>
      <c r="B861" s="110" t="s">
        <v>249</v>
      </c>
      <c r="C861" s="111"/>
      <c r="D861" s="111"/>
      <c r="E861" s="111"/>
      <c r="F861" s="111"/>
      <c r="G861" s="117">
        <f>SUMIF('Bieu 01 (2020)'!$B$7:$B$19,"Huyện Hương Khê",'Bieu 01 (2020)'!$I$7:$I$19)-G856</f>
        <v>2000</v>
      </c>
      <c r="H861" s="112">
        <f t="shared" ref="H861:I861" si="1152">+H862+H863</f>
        <v>0</v>
      </c>
      <c r="I861" s="112">
        <f t="shared" si="1152"/>
        <v>0</v>
      </c>
      <c r="J861" s="112">
        <f>+J862+J863</f>
        <v>450</v>
      </c>
      <c r="K861" s="112">
        <f t="shared" ref="K861" si="1153">+K862+K863</f>
        <v>1550</v>
      </c>
      <c r="L861" s="92" t="str">
        <f t="shared" si="1098"/>
        <v>Huyện Hương Khê</v>
      </c>
      <c r="M861" s="94">
        <f t="shared" si="1099"/>
        <v>0</v>
      </c>
      <c r="N861" s="92" t="s">
        <v>165</v>
      </c>
      <c r="O861" s="92" t="s">
        <v>250</v>
      </c>
      <c r="P861" s="92" t="s">
        <v>201</v>
      </c>
    </row>
    <row r="862" spans="1:17" ht="25.5" hidden="1" customHeight="1">
      <c r="A862" s="109" t="s">
        <v>8</v>
      </c>
      <c r="B862" s="110" t="s">
        <v>251</v>
      </c>
      <c r="C862" s="111"/>
      <c r="D862" s="111"/>
      <c r="E862" s="111">
        <v>1</v>
      </c>
      <c r="F862" s="111"/>
      <c r="G862" s="112">
        <v>450</v>
      </c>
      <c r="H862" s="112">
        <f t="shared" ref="H862:H864" si="1154">ROUND(C862*G862,0)</f>
        <v>0</v>
      </c>
      <c r="I862" s="112">
        <f t="shared" ref="I862:I864" si="1155">G862-H862-J862-K862</f>
        <v>0</v>
      </c>
      <c r="J862" s="112">
        <f t="shared" ref="J862:J864" si="1156">ROUND(E862*G862,0)</f>
        <v>450</v>
      </c>
      <c r="K862" s="112">
        <f t="shared" ref="K862:K864" si="1157">ROUND(F862*G862,0)</f>
        <v>0</v>
      </c>
      <c r="L862" s="92" t="str">
        <f t="shared" si="1098"/>
        <v>Huyện Hương Khê</v>
      </c>
      <c r="M862" s="94">
        <f t="shared" si="1099"/>
        <v>0</v>
      </c>
      <c r="N862" s="92" t="s">
        <v>165</v>
      </c>
      <c r="O862" s="92" t="s">
        <v>250</v>
      </c>
    </row>
    <row r="863" spans="1:17" ht="25.5" hidden="1" customHeight="1">
      <c r="A863" s="109" t="s">
        <v>8</v>
      </c>
      <c r="B863" s="110" t="s">
        <v>252</v>
      </c>
      <c r="C863" s="111"/>
      <c r="D863" s="111"/>
      <c r="E863" s="111"/>
      <c r="F863" s="111">
        <v>1</v>
      </c>
      <c r="G863" s="119">
        <f>G861-G862</f>
        <v>1550</v>
      </c>
      <c r="H863" s="112">
        <f t="shared" si="1154"/>
        <v>0</v>
      </c>
      <c r="I863" s="112">
        <f t="shared" si="1155"/>
        <v>0</v>
      </c>
      <c r="J863" s="112">
        <f t="shared" si="1156"/>
        <v>0</v>
      </c>
      <c r="K863" s="112">
        <f t="shared" si="1157"/>
        <v>1550</v>
      </c>
      <c r="L863" s="92" t="str">
        <f t="shared" si="1098"/>
        <v>Huyện Hương Khê</v>
      </c>
      <c r="M863" s="94">
        <f t="shared" si="1099"/>
        <v>0</v>
      </c>
      <c r="N863" s="92" t="s">
        <v>165</v>
      </c>
      <c r="O863" s="92" t="s">
        <v>250</v>
      </c>
    </row>
    <row r="864" spans="1:17" ht="25.5" hidden="1" customHeight="1">
      <c r="A864" s="109">
        <v>7</v>
      </c>
      <c r="B864" s="110" t="s">
        <v>209</v>
      </c>
      <c r="C864" s="111"/>
      <c r="D864" s="111"/>
      <c r="E864" s="111"/>
      <c r="F864" s="111">
        <v>1</v>
      </c>
      <c r="G864" s="117">
        <f>SUMIF('Bieu 01 (2020)'!$B$7:$B$19,"Huyện Hương Khê",'Bieu 01 (2020)'!$J$7:$J$19)</f>
        <v>30</v>
      </c>
      <c r="H864" s="112">
        <f t="shared" si="1154"/>
        <v>0</v>
      </c>
      <c r="I864" s="112">
        <f t="shared" si="1155"/>
        <v>0</v>
      </c>
      <c r="J864" s="112">
        <f t="shared" si="1156"/>
        <v>0</v>
      </c>
      <c r="K864" s="112">
        <f t="shared" si="1157"/>
        <v>30</v>
      </c>
      <c r="L864" s="92" t="str">
        <f t="shared" si="1098"/>
        <v>Huyện Hương Khê</v>
      </c>
      <c r="M864" s="94">
        <f t="shared" si="1099"/>
        <v>0</v>
      </c>
      <c r="N864" s="92" t="s">
        <v>210</v>
      </c>
      <c r="O864" s="92" t="s">
        <v>201</v>
      </c>
    </row>
    <row r="865" spans="1:17" s="88" customFormat="1" ht="25.5" hidden="1" customHeight="1">
      <c r="A865" s="113">
        <v>8</v>
      </c>
      <c r="B865" s="114" t="s">
        <v>211</v>
      </c>
      <c r="C865" s="115"/>
      <c r="D865" s="115"/>
      <c r="E865" s="115"/>
      <c r="F865" s="115"/>
      <c r="G865" s="116">
        <f>G866</f>
        <v>540</v>
      </c>
      <c r="H865" s="116">
        <f t="shared" ref="H865:K865" si="1158">H866</f>
        <v>0</v>
      </c>
      <c r="I865" s="116">
        <f t="shared" si="1158"/>
        <v>75</v>
      </c>
      <c r="J865" s="116">
        <f t="shared" si="1158"/>
        <v>348</v>
      </c>
      <c r="K865" s="116">
        <f t="shared" si="1158"/>
        <v>117</v>
      </c>
      <c r="L865" s="108" t="str">
        <f t="shared" si="1098"/>
        <v>Huyện Hương Khê</v>
      </c>
      <c r="M865" s="94">
        <f t="shared" si="1099"/>
        <v>0</v>
      </c>
      <c r="N865" s="108" t="s">
        <v>32</v>
      </c>
      <c r="O865" s="108" t="s">
        <v>201</v>
      </c>
      <c r="P865" s="92" t="s">
        <v>253</v>
      </c>
      <c r="Q865" s="108"/>
    </row>
    <row r="866" spans="1:17" ht="25.5" hidden="1" customHeight="1">
      <c r="A866" s="109" t="s">
        <v>71</v>
      </c>
      <c r="B866" s="110" t="s">
        <v>352</v>
      </c>
      <c r="C866" s="111"/>
      <c r="D866" s="111"/>
      <c r="E866" s="111"/>
      <c r="F866" s="111"/>
      <c r="G866" s="117">
        <f>SUMIF('Bieu 01 (2020)'!$B$7:$B$19,"Huyện Hương Khê",'Bieu 01 (2020)'!$K$7:$K$19)</f>
        <v>540</v>
      </c>
      <c r="H866" s="112">
        <f t="shared" ref="H866:I866" si="1159">+H867+H868</f>
        <v>0</v>
      </c>
      <c r="I866" s="112">
        <f t="shared" si="1159"/>
        <v>75</v>
      </c>
      <c r="J866" s="112">
        <f>+J867+J868</f>
        <v>348</v>
      </c>
      <c r="K866" s="112">
        <f t="shared" ref="K866" si="1160">+K867+K868</f>
        <v>117</v>
      </c>
      <c r="L866" s="108" t="str">
        <f t="shared" si="1098"/>
        <v>Huyện Hương Khê</v>
      </c>
      <c r="M866" s="94">
        <f t="shared" si="1099"/>
        <v>0</v>
      </c>
      <c r="N866" s="92" t="s">
        <v>32</v>
      </c>
      <c r="P866" s="92" t="s">
        <v>253</v>
      </c>
    </row>
    <row r="867" spans="1:17" ht="25.5" hidden="1" customHeight="1">
      <c r="A867" s="109" t="s">
        <v>8</v>
      </c>
      <c r="B867" s="110" t="s">
        <v>255</v>
      </c>
      <c r="C867" s="111"/>
      <c r="D867" s="111"/>
      <c r="E867" s="120">
        <v>0.7</v>
      </c>
      <c r="F867" s="120">
        <v>0.3</v>
      </c>
      <c r="G867" s="112">
        <v>390</v>
      </c>
      <c r="H867" s="112">
        <f t="shared" ref="H867:H868" si="1161">ROUND(C867*G867,0)</f>
        <v>0</v>
      </c>
      <c r="I867" s="112">
        <f t="shared" ref="I867:I868" si="1162">G867-H867-J867-K867</f>
        <v>0</v>
      </c>
      <c r="J867" s="112">
        <f t="shared" ref="J867:J868" si="1163">ROUND(E867*G867,0)</f>
        <v>273</v>
      </c>
      <c r="K867" s="112">
        <f t="shared" ref="K867:K868" si="1164">ROUND(F867*G867,0)</f>
        <v>117</v>
      </c>
      <c r="L867" s="92" t="str">
        <f t="shared" si="1098"/>
        <v>Huyện Hương Khê</v>
      </c>
      <c r="M867" s="94">
        <f t="shared" si="1099"/>
        <v>0</v>
      </c>
      <c r="N867" s="92" t="s">
        <v>32</v>
      </c>
      <c r="P867" s="92" t="s">
        <v>253</v>
      </c>
      <c r="Q867" s="92" t="s">
        <v>256</v>
      </c>
    </row>
    <row r="868" spans="1:17" ht="25.5" hidden="1" customHeight="1">
      <c r="A868" s="109" t="s">
        <v>8</v>
      </c>
      <c r="B868" s="110" t="s">
        <v>257</v>
      </c>
      <c r="C868" s="111"/>
      <c r="D868" s="111">
        <v>0.5</v>
      </c>
      <c r="E868" s="111">
        <v>0.5</v>
      </c>
      <c r="F868" s="111"/>
      <c r="G868" s="119">
        <f>G866-G867</f>
        <v>150</v>
      </c>
      <c r="H868" s="112">
        <f t="shared" si="1161"/>
        <v>0</v>
      </c>
      <c r="I868" s="112">
        <f t="shared" si="1162"/>
        <v>75</v>
      </c>
      <c r="J868" s="112">
        <f t="shared" si="1163"/>
        <v>75</v>
      </c>
      <c r="K868" s="112">
        <f t="shared" si="1164"/>
        <v>0</v>
      </c>
      <c r="L868" s="92" t="str">
        <f t="shared" si="1098"/>
        <v>Huyện Hương Khê</v>
      </c>
      <c r="M868" s="94">
        <f t="shared" si="1099"/>
        <v>0</v>
      </c>
      <c r="N868" s="92" t="s">
        <v>32</v>
      </c>
      <c r="P868" s="92" t="s">
        <v>253</v>
      </c>
      <c r="Q868" s="92" t="s">
        <v>258</v>
      </c>
    </row>
    <row r="869" spans="1:17" ht="25.5" hidden="1" customHeight="1">
      <c r="A869" s="109">
        <v>9</v>
      </c>
      <c r="B869" s="110" t="s">
        <v>212</v>
      </c>
      <c r="C869" s="111"/>
      <c r="D869" s="111"/>
      <c r="E869" s="111"/>
      <c r="F869" s="111"/>
      <c r="G869" s="112">
        <f>G870+G871</f>
        <v>700</v>
      </c>
      <c r="H869" s="112">
        <f t="shared" ref="H869:K869" si="1165">H870+H871</f>
        <v>0</v>
      </c>
      <c r="I869" s="112">
        <f t="shared" si="1165"/>
        <v>350</v>
      </c>
      <c r="J869" s="112">
        <f t="shared" si="1165"/>
        <v>350</v>
      </c>
      <c r="K869" s="112">
        <f t="shared" si="1165"/>
        <v>0</v>
      </c>
      <c r="L869" s="92" t="str">
        <f t="shared" si="1098"/>
        <v>Huyện Hương Khê</v>
      </c>
      <c r="M869" s="94">
        <f t="shared" si="1099"/>
        <v>0</v>
      </c>
      <c r="N869" s="92" t="s">
        <v>213</v>
      </c>
      <c r="O869" s="92" t="s">
        <v>201</v>
      </c>
    </row>
    <row r="870" spans="1:17" ht="25.5" hidden="1" customHeight="1">
      <c r="A870" s="109" t="s">
        <v>8</v>
      </c>
      <c r="B870" s="110" t="s">
        <v>259</v>
      </c>
      <c r="C870" s="121">
        <v>0.7</v>
      </c>
      <c r="D870" s="121">
        <v>0.2</v>
      </c>
      <c r="E870" s="121">
        <v>0.1</v>
      </c>
      <c r="F870" s="111"/>
      <c r="G870" s="112"/>
      <c r="H870" s="112">
        <f t="shared" ref="H870:H871" si="1166">ROUND(C870*G870,0)</f>
        <v>0</v>
      </c>
      <c r="I870" s="112">
        <f t="shared" ref="I870:I871" si="1167">G870-H870-J870-K870</f>
        <v>0</v>
      </c>
      <c r="J870" s="112">
        <f t="shared" ref="J870:J871" si="1168">ROUND(E870*G870,0)</f>
        <v>0</v>
      </c>
      <c r="K870" s="112">
        <f t="shared" ref="K870:K871" si="1169">ROUND(F870*G870,0)</f>
        <v>0</v>
      </c>
      <c r="L870" s="92" t="str">
        <f t="shared" si="1098"/>
        <v>Huyện Hương Khê</v>
      </c>
      <c r="M870" s="94">
        <f t="shared" si="1099"/>
        <v>0</v>
      </c>
      <c r="N870" s="92" t="s">
        <v>213</v>
      </c>
    </row>
    <row r="871" spans="1:17" ht="25.5" hidden="1" customHeight="1">
      <c r="A871" s="109" t="s">
        <v>8</v>
      </c>
      <c r="B871" s="110" t="s">
        <v>260</v>
      </c>
      <c r="C871" s="111"/>
      <c r="D871" s="121">
        <v>0.5</v>
      </c>
      <c r="E871" s="121">
        <v>0.5</v>
      </c>
      <c r="F871" s="111"/>
      <c r="G871" s="117">
        <f>SUMIF('Bieu 01 (2020)'!$B$7:$B$19,"Huyện Hương Khê",'Bieu 01 (2020)'!$L$7:$L$19)-G870</f>
        <v>700</v>
      </c>
      <c r="H871" s="112">
        <f t="shared" si="1166"/>
        <v>0</v>
      </c>
      <c r="I871" s="112">
        <f t="shared" si="1167"/>
        <v>350</v>
      </c>
      <c r="J871" s="112">
        <f t="shared" si="1168"/>
        <v>350</v>
      </c>
      <c r="K871" s="112">
        <f t="shared" si="1169"/>
        <v>0</v>
      </c>
      <c r="L871" s="92" t="str">
        <f t="shared" si="1098"/>
        <v>Huyện Hương Khê</v>
      </c>
      <c r="M871" s="94">
        <f t="shared" si="1099"/>
        <v>0</v>
      </c>
      <c r="N871" s="92" t="s">
        <v>213</v>
      </c>
    </row>
    <row r="872" spans="1:17" s="88" customFormat="1" ht="25.5" hidden="1" customHeight="1">
      <c r="A872" s="113">
        <v>10</v>
      </c>
      <c r="B872" s="114" t="s">
        <v>214</v>
      </c>
      <c r="C872" s="115"/>
      <c r="D872" s="115"/>
      <c r="E872" s="115"/>
      <c r="F872" s="115"/>
      <c r="G872" s="116">
        <f>+G873+G882+G892+G896+G897+G898</f>
        <v>20000</v>
      </c>
      <c r="H872" s="116">
        <f>+H873+H882+H892+H896+H897+H898</f>
        <v>0</v>
      </c>
      <c r="I872" s="116">
        <f>+I873+I882+I892+I896+I897+I898</f>
        <v>500</v>
      </c>
      <c r="J872" s="116">
        <f>+J873+J882+J892+J896+J897+J898</f>
        <v>9500</v>
      </c>
      <c r="K872" s="116">
        <f>+K873+K882+K892+K896+K897+K898</f>
        <v>10000</v>
      </c>
      <c r="L872" s="108" t="str">
        <f t="shared" si="1098"/>
        <v>Huyện Hương Khê</v>
      </c>
      <c r="M872" s="94">
        <f t="shared" si="1099"/>
        <v>0</v>
      </c>
      <c r="N872" s="108" t="s">
        <v>215</v>
      </c>
      <c r="O872" s="108" t="s">
        <v>201</v>
      </c>
      <c r="P872" s="108"/>
      <c r="Q872" s="108"/>
    </row>
    <row r="873" spans="1:17" s="88" customFormat="1" ht="25.5" hidden="1" customHeight="1">
      <c r="A873" s="113" t="s">
        <v>261</v>
      </c>
      <c r="B873" s="114" t="s">
        <v>262</v>
      </c>
      <c r="C873" s="115"/>
      <c r="D873" s="115"/>
      <c r="E873" s="115"/>
      <c r="F873" s="115"/>
      <c r="G873" s="116"/>
      <c r="H873" s="116">
        <f>H874+H877</f>
        <v>0</v>
      </c>
      <c r="I873" s="116">
        <f>I874+I877</f>
        <v>0</v>
      </c>
      <c r="J873" s="116">
        <f t="shared" ref="J873:K873" si="1170">J874+J877</f>
        <v>0</v>
      </c>
      <c r="K873" s="116">
        <f t="shared" si="1170"/>
        <v>0</v>
      </c>
      <c r="L873" s="108" t="str">
        <f t="shared" si="1098"/>
        <v>Huyện Hương Khê</v>
      </c>
      <c r="M873" s="94">
        <f t="shared" si="1099"/>
        <v>0</v>
      </c>
      <c r="N873" s="92" t="s">
        <v>215</v>
      </c>
      <c r="O873" s="108" t="s">
        <v>263</v>
      </c>
      <c r="P873" s="108" t="s">
        <v>201</v>
      </c>
      <c r="Q873" s="108"/>
    </row>
    <row r="874" spans="1:17" ht="25.5" hidden="1" customHeight="1">
      <c r="A874" s="109" t="s">
        <v>71</v>
      </c>
      <c r="B874" s="110" t="s">
        <v>264</v>
      </c>
      <c r="C874" s="111"/>
      <c r="D874" s="111"/>
      <c r="E874" s="111"/>
      <c r="F874" s="111"/>
      <c r="G874" s="112"/>
      <c r="H874" s="112">
        <f t="shared" ref="H874:I874" si="1171">+H875+H876</f>
        <v>0</v>
      </c>
      <c r="I874" s="112">
        <f t="shared" si="1171"/>
        <v>0</v>
      </c>
      <c r="J874" s="112">
        <f>+J875+J876</f>
        <v>0</v>
      </c>
      <c r="K874" s="112">
        <f t="shared" ref="K874" si="1172">+K875+K876</f>
        <v>0</v>
      </c>
      <c r="L874" s="108" t="str">
        <f t="shared" si="1098"/>
        <v>Huyện Hương Khê</v>
      </c>
      <c r="M874" s="94">
        <f t="shared" ref="M874:M907" si="1173">SUM(H874:K874)-G874</f>
        <v>0</v>
      </c>
      <c r="N874" s="92" t="s">
        <v>215</v>
      </c>
      <c r="O874" s="92" t="s">
        <v>263</v>
      </c>
      <c r="P874" s="92" t="s">
        <v>265</v>
      </c>
    </row>
    <row r="875" spans="1:17" ht="25.5" hidden="1" customHeight="1">
      <c r="A875" s="109" t="s">
        <v>8</v>
      </c>
      <c r="B875" s="110" t="s">
        <v>266</v>
      </c>
      <c r="C875" s="111"/>
      <c r="D875" s="111">
        <v>1</v>
      </c>
      <c r="E875" s="111"/>
      <c r="F875" s="111"/>
      <c r="G875" s="119">
        <f>ROUND(G874*55%,0)</f>
        <v>0</v>
      </c>
      <c r="H875" s="112">
        <f t="shared" ref="H875:H876" si="1174">ROUND(C875*G875,0)</f>
        <v>0</v>
      </c>
      <c r="I875" s="112">
        <f t="shared" ref="I875:I876" si="1175">G875-H875-J875-K875</f>
        <v>0</v>
      </c>
      <c r="J875" s="112">
        <f t="shared" ref="J875:J876" si="1176">ROUND(E875*G875,0)</f>
        <v>0</v>
      </c>
      <c r="K875" s="112">
        <f t="shared" ref="K875:K876" si="1177">ROUND(F875*G875,0)</f>
        <v>0</v>
      </c>
      <c r="L875" s="92" t="str">
        <f t="shared" si="1098"/>
        <v>Huyện Hương Khê</v>
      </c>
      <c r="M875" s="94">
        <f t="shared" si="1173"/>
        <v>0</v>
      </c>
      <c r="N875" s="92" t="s">
        <v>215</v>
      </c>
      <c r="O875" s="92" t="s">
        <v>263</v>
      </c>
      <c r="P875" s="92" t="s">
        <v>265</v>
      </c>
      <c r="Q875" s="92" t="s">
        <v>267</v>
      </c>
    </row>
    <row r="876" spans="1:17" ht="25.5" hidden="1" customHeight="1">
      <c r="A876" s="109" t="s">
        <v>8</v>
      </c>
      <c r="B876" s="110" t="s">
        <v>268</v>
      </c>
      <c r="C876" s="111"/>
      <c r="D876" s="111">
        <v>1</v>
      </c>
      <c r="E876" s="111"/>
      <c r="F876" s="111"/>
      <c r="G876" s="119">
        <f>G874-G875</f>
        <v>0</v>
      </c>
      <c r="H876" s="112">
        <f t="shared" si="1174"/>
        <v>0</v>
      </c>
      <c r="I876" s="112">
        <f t="shared" si="1175"/>
        <v>0</v>
      </c>
      <c r="J876" s="112">
        <f t="shared" si="1176"/>
        <v>0</v>
      </c>
      <c r="K876" s="112">
        <f t="shared" si="1177"/>
        <v>0</v>
      </c>
      <c r="L876" s="92" t="str">
        <f t="shared" si="1098"/>
        <v>Huyện Hương Khê</v>
      </c>
      <c r="M876" s="94">
        <f t="shared" si="1173"/>
        <v>0</v>
      </c>
      <c r="N876" s="92" t="s">
        <v>215</v>
      </c>
      <c r="O876" s="92" t="s">
        <v>263</v>
      </c>
      <c r="P876" s="92" t="s">
        <v>265</v>
      </c>
      <c r="Q876" s="92" t="s">
        <v>269</v>
      </c>
    </row>
    <row r="877" spans="1:17" ht="25.5" hidden="1" customHeight="1">
      <c r="A877" s="109" t="s">
        <v>72</v>
      </c>
      <c r="B877" s="110" t="s">
        <v>270</v>
      </c>
      <c r="C877" s="111"/>
      <c r="D877" s="111"/>
      <c r="E877" s="111"/>
      <c r="F877" s="111"/>
      <c r="G877" s="119">
        <f>G873-G874</f>
        <v>0</v>
      </c>
      <c r="H877" s="112">
        <f t="shared" ref="H877:I877" si="1178">+H878+H879</f>
        <v>0</v>
      </c>
      <c r="I877" s="112">
        <f t="shared" si="1178"/>
        <v>0</v>
      </c>
      <c r="J877" s="112">
        <f>+J878+J879</f>
        <v>0</v>
      </c>
      <c r="K877" s="112">
        <f t="shared" ref="K877" si="1179">+K878+K879</f>
        <v>0</v>
      </c>
      <c r="L877" s="92" t="str">
        <f t="shared" si="1098"/>
        <v>Huyện Hương Khê</v>
      </c>
      <c r="M877" s="94">
        <f t="shared" si="1173"/>
        <v>0</v>
      </c>
      <c r="N877" s="92" t="s">
        <v>215</v>
      </c>
      <c r="O877" s="92" t="s">
        <v>263</v>
      </c>
      <c r="P877" s="92" t="s">
        <v>271</v>
      </c>
    </row>
    <row r="878" spans="1:17" ht="25.5" hidden="1" customHeight="1">
      <c r="A878" s="109" t="s">
        <v>8</v>
      </c>
      <c r="B878" s="110" t="s">
        <v>266</v>
      </c>
      <c r="C878" s="111"/>
      <c r="D878" s="111"/>
      <c r="E878" s="111">
        <v>1</v>
      </c>
      <c r="F878" s="111"/>
      <c r="G878" s="119">
        <f>ROUND(G877*55%,0)</f>
        <v>0</v>
      </c>
      <c r="H878" s="112">
        <f t="shared" ref="H878" si="1180">ROUND(C878*G878,0)</f>
        <v>0</v>
      </c>
      <c r="I878" s="112">
        <f t="shared" ref="I878" si="1181">G878-H878-J878-K878</f>
        <v>0</v>
      </c>
      <c r="J878" s="112">
        <f t="shared" ref="J878" si="1182">ROUND(E878*G878,0)</f>
        <v>0</v>
      </c>
      <c r="K878" s="112">
        <f t="shared" ref="K878" si="1183">ROUND(F878*G878,0)</f>
        <v>0</v>
      </c>
      <c r="L878" s="92" t="str">
        <f t="shared" si="1098"/>
        <v>Huyện Hương Khê</v>
      </c>
      <c r="M878" s="94">
        <f t="shared" si="1173"/>
        <v>0</v>
      </c>
      <c r="N878" s="92" t="s">
        <v>215</v>
      </c>
      <c r="O878" s="92" t="s">
        <v>263</v>
      </c>
      <c r="P878" s="92" t="s">
        <v>271</v>
      </c>
      <c r="Q878" s="92" t="s">
        <v>267</v>
      </c>
    </row>
    <row r="879" spans="1:17" ht="25.5" hidden="1" customHeight="1">
      <c r="A879" s="109" t="s">
        <v>8</v>
      </c>
      <c r="B879" s="110" t="s">
        <v>268</v>
      </c>
      <c r="C879" s="111"/>
      <c r="D879" s="111"/>
      <c r="E879" s="111"/>
      <c r="F879" s="111"/>
      <c r="G879" s="119">
        <f>G877-G878</f>
        <v>0</v>
      </c>
      <c r="H879" s="112">
        <f>H880+H881</f>
        <v>0</v>
      </c>
      <c r="I879" s="112">
        <f t="shared" ref="I879:K879" si="1184">I880+I881</f>
        <v>0</v>
      </c>
      <c r="J879" s="112">
        <f t="shared" si="1184"/>
        <v>0</v>
      </c>
      <c r="K879" s="112">
        <f t="shared" si="1184"/>
        <v>0</v>
      </c>
      <c r="L879" s="92" t="str">
        <f t="shared" si="1098"/>
        <v>Huyện Hương Khê</v>
      </c>
      <c r="M879" s="94">
        <f t="shared" si="1173"/>
        <v>0</v>
      </c>
      <c r="N879" s="92" t="s">
        <v>215</v>
      </c>
      <c r="O879" s="92" t="s">
        <v>263</v>
      </c>
      <c r="P879" s="92" t="s">
        <v>271</v>
      </c>
      <c r="Q879" s="92" t="s">
        <v>269</v>
      </c>
    </row>
    <row r="880" spans="1:17" ht="25.5" hidden="1" customHeight="1">
      <c r="A880" s="122">
        <v>1</v>
      </c>
      <c r="B880" s="110" t="s">
        <v>272</v>
      </c>
      <c r="C880" s="111"/>
      <c r="D880" s="111">
        <v>0.3</v>
      </c>
      <c r="E880" s="111">
        <v>0.7</v>
      </c>
      <c r="F880" s="111"/>
      <c r="G880" s="112"/>
      <c r="H880" s="112">
        <f t="shared" ref="H880:H881" si="1185">ROUND(C880*G880,0)</f>
        <v>0</v>
      </c>
      <c r="I880" s="112">
        <f t="shared" ref="I880:I881" si="1186">G880-H880-J880-K880</f>
        <v>0</v>
      </c>
      <c r="J880" s="112">
        <f t="shared" ref="J880:J881" si="1187">ROUND(E880*G880,0)</f>
        <v>0</v>
      </c>
      <c r="K880" s="112">
        <f t="shared" ref="K880:K881" si="1188">ROUND(F880*G880,0)</f>
        <v>0</v>
      </c>
      <c r="L880" s="92" t="str">
        <f t="shared" si="1098"/>
        <v>Huyện Hương Khê</v>
      </c>
      <c r="M880" s="94">
        <f t="shared" si="1173"/>
        <v>0</v>
      </c>
      <c r="N880" s="92" t="s">
        <v>215</v>
      </c>
      <c r="O880" s="92" t="s">
        <v>263</v>
      </c>
      <c r="P880" s="92" t="s">
        <v>271</v>
      </c>
    </row>
    <row r="881" spans="1:17" ht="25.5" hidden="1" customHeight="1">
      <c r="A881" s="122">
        <v>2</v>
      </c>
      <c r="B881" s="110" t="s">
        <v>257</v>
      </c>
      <c r="C881" s="111"/>
      <c r="D881" s="111">
        <v>0.45</v>
      </c>
      <c r="E881" s="111">
        <v>0.55000000000000004</v>
      </c>
      <c r="F881" s="111"/>
      <c r="G881" s="119">
        <f>G879-G880</f>
        <v>0</v>
      </c>
      <c r="H881" s="112">
        <f t="shared" si="1185"/>
        <v>0</v>
      </c>
      <c r="I881" s="112">
        <f t="shared" si="1186"/>
        <v>0</v>
      </c>
      <c r="J881" s="112">
        <f t="shared" si="1187"/>
        <v>0</v>
      </c>
      <c r="K881" s="112">
        <f t="shared" si="1188"/>
        <v>0</v>
      </c>
      <c r="L881" s="92" t="str">
        <f t="shared" si="1098"/>
        <v>Huyện Hương Khê</v>
      </c>
      <c r="M881" s="94">
        <f t="shared" si="1173"/>
        <v>0</v>
      </c>
      <c r="N881" s="92" t="s">
        <v>215</v>
      </c>
      <c r="O881" s="92" t="s">
        <v>263</v>
      </c>
      <c r="P881" s="92" t="s">
        <v>271</v>
      </c>
    </row>
    <row r="882" spans="1:17" s="88" customFormat="1" ht="25.5" hidden="1" customHeight="1">
      <c r="A882" s="113" t="s">
        <v>273</v>
      </c>
      <c r="B882" s="114" t="s">
        <v>274</v>
      </c>
      <c r="C882" s="115"/>
      <c r="D882" s="115"/>
      <c r="E882" s="115"/>
      <c r="F882" s="115"/>
      <c r="G882" s="116"/>
      <c r="H882" s="116">
        <f t="shared" ref="H882:K882" si="1189">+H883+H886</f>
        <v>0</v>
      </c>
      <c r="I882" s="116">
        <f t="shared" si="1189"/>
        <v>0</v>
      </c>
      <c r="J882" s="116">
        <f t="shared" si="1189"/>
        <v>0</v>
      </c>
      <c r="K882" s="116">
        <f t="shared" si="1189"/>
        <v>0</v>
      </c>
      <c r="L882" s="92" t="str">
        <f t="shared" si="1098"/>
        <v>Huyện Hương Khê</v>
      </c>
      <c r="M882" s="94">
        <f t="shared" si="1173"/>
        <v>0</v>
      </c>
      <c r="N882" s="92" t="s">
        <v>215</v>
      </c>
      <c r="O882" s="108" t="s">
        <v>275</v>
      </c>
      <c r="P882" s="108" t="s">
        <v>201</v>
      </c>
      <c r="Q882" s="108"/>
    </row>
    <row r="883" spans="1:17" ht="25.5" hidden="1" customHeight="1">
      <c r="A883" s="109" t="s">
        <v>71</v>
      </c>
      <c r="B883" s="110" t="s">
        <v>276</v>
      </c>
      <c r="C883" s="111"/>
      <c r="D883" s="111"/>
      <c r="E883" s="111"/>
      <c r="F883" s="111"/>
      <c r="G883" s="119">
        <f>G882-G886</f>
        <v>0</v>
      </c>
      <c r="H883" s="116">
        <f>H884+H885</f>
        <v>0</v>
      </c>
      <c r="I883" s="116">
        <f t="shared" ref="I883:K883" si="1190">I884+I885</f>
        <v>0</v>
      </c>
      <c r="J883" s="116">
        <f t="shared" si="1190"/>
        <v>0</v>
      </c>
      <c r="K883" s="116">
        <f t="shared" si="1190"/>
        <v>0</v>
      </c>
      <c r="L883" s="92" t="str">
        <f t="shared" si="1098"/>
        <v>Huyện Hương Khê</v>
      </c>
      <c r="M883" s="94">
        <f t="shared" si="1173"/>
        <v>0</v>
      </c>
      <c r="N883" s="92" t="s">
        <v>215</v>
      </c>
      <c r="O883" s="92" t="s">
        <v>275</v>
      </c>
      <c r="P883" s="92" t="s">
        <v>277</v>
      </c>
    </row>
    <row r="884" spans="1:17" ht="25.5" hidden="1" customHeight="1">
      <c r="A884" s="123" t="s">
        <v>8</v>
      </c>
      <c r="B884" s="124" t="s">
        <v>266</v>
      </c>
      <c r="C884" s="111"/>
      <c r="D884" s="121">
        <v>1</v>
      </c>
      <c r="E884" s="111"/>
      <c r="F884" s="111"/>
      <c r="G884" s="112">
        <f>ROUND(G883*55%,0)</f>
        <v>0</v>
      </c>
      <c r="H884" s="112">
        <f>ROUND(C884*G884,0)</f>
        <v>0</v>
      </c>
      <c r="I884" s="112">
        <f>G884-H884-J884-K884</f>
        <v>0</v>
      </c>
      <c r="J884" s="112">
        <f>ROUND(E884*G884,0)</f>
        <v>0</v>
      </c>
      <c r="K884" s="112">
        <f>ROUND(F884*G884,0)</f>
        <v>0</v>
      </c>
      <c r="L884" s="92" t="str">
        <f t="shared" si="1098"/>
        <v>Huyện Hương Khê</v>
      </c>
      <c r="M884" s="94">
        <f t="shared" ref="M884:M885" si="1191">SUM(H884:K884)-G884</f>
        <v>0</v>
      </c>
      <c r="N884" s="92" t="s">
        <v>215</v>
      </c>
      <c r="O884" s="92" t="s">
        <v>275</v>
      </c>
      <c r="P884" s="92" t="s">
        <v>277</v>
      </c>
    </row>
    <row r="885" spans="1:17" ht="25.5" hidden="1" customHeight="1">
      <c r="A885" s="123" t="s">
        <v>8</v>
      </c>
      <c r="B885" s="124" t="s">
        <v>268</v>
      </c>
      <c r="C885" s="111"/>
      <c r="D885" s="121">
        <v>0.5</v>
      </c>
      <c r="E885" s="121">
        <v>0.5</v>
      </c>
      <c r="F885" s="111"/>
      <c r="G885" s="112">
        <f>G883-G884</f>
        <v>0</v>
      </c>
      <c r="H885" s="112">
        <f t="shared" ref="H885" si="1192">ROUND(C885*G885,0)</f>
        <v>0</v>
      </c>
      <c r="I885" s="112">
        <f t="shared" ref="I885" si="1193">G885-H885-J885-K885</f>
        <v>0</v>
      </c>
      <c r="J885" s="112">
        <f>ROUND(E885*G885,0)</f>
        <v>0</v>
      </c>
      <c r="K885" s="112">
        <f t="shared" ref="K885" si="1194">ROUND(F885*G885,0)</f>
        <v>0</v>
      </c>
      <c r="L885" s="92" t="str">
        <f t="shared" si="1098"/>
        <v>Huyện Hương Khê</v>
      </c>
      <c r="M885" s="94">
        <f t="shared" si="1191"/>
        <v>0</v>
      </c>
      <c r="N885" s="92" t="s">
        <v>215</v>
      </c>
      <c r="O885" s="92" t="s">
        <v>275</v>
      </c>
      <c r="P885" s="92" t="s">
        <v>277</v>
      </c>
    </row>
    <row r="886" spans="1:17" ht="25.5" hidden="1" customHeight="1">
      <c r="A886" s="109" t="s">
        <v>72</v>
      </c>
      <c r="B886" s="110" t="s">
        <v>326</v>
      </c>
      <c r="C886" s="111"/>
      <c r="D886" s="111"/>
      <c r="E886" s="111"/>
      <c r="F886" s="111"/>
      <c r="G886" s="112"/>
      <c r="H886" s="116">
        <f>H887+H890+H891</f>
        <v>0</v>
      </c>
      <c r="I886" s="116">
        <f t="shared" ref="I886:K886" si="1195">I887+I890+I891</f>
        <v>0</v>
      </c>
      <c r="J886" s="116">
        <f t="shared" si="1195"/>
        <v>0</v>
      </c>
      <c r="K886" s="116">
        <f t="shared" si="1195"/>
        <v>0</v>
      </c>
      <c r="L886" s="92" t="str">
        <f>L883</f>
        <v>Huyện Hương Khê</v>
      </c>
      <c r="M886" s="94">
        <f t="shared" si="1173"/>
        <v>0</v>
      </c>
      <c r="N886" s="92" t="s">
        <v>215</v>
      </c>
      <c r="O886" s="92" t="s">
        <v>275</v>
      </c>
      <c r="P886" s="92" t="s">
        <v>279</v>
      </c>
    </row>
    <row r="887" spans="1:17" ht="25.5" hidden="1" customHeight="1">
      <c r="A887" s="125" t="s">
        <v>8</v>
      </c>
      <c r="B887" s="126" t="s">
        <v>280</v>
      </c>
      <c r="C887" s="115"/>
      <c r="D887" s="115"/>
      <c r="E887" s="115"/>
      <c r="F887" s="115"/>
      <c r="G887" s="138">
        <f>G886-G890-G891</f>
        <v>0</v>
      </c>
      <c r="H887" s="116">
        <f>H888+H889</f>
        <v>0</v>
      </c>
      <c r="I887" s="116">
        <f t="shared" ref="I887:K887" si="1196">I888+I889</f>
        <v>0</v>
      </c>
      <c r="J887" s="116">
        <f>J888+J889</f>
        <v>0</v>
      </c>
      <c r="K887" s="116">
        <f t="shared" si="1196"/>
        <v>0</v>
      </c>
      <c r="L887" s="92" t="str">
        <f>L884</f>
        <v>Huyện Hương Khê</v>
      </c>
      <c r="M887" s="94">
        <f t="shared" ref="M887:M891" si="1197">SUM(H887:K887)-G887</f>
        <v>0</v>
      </c>
      <c r="N887" s="92" t="s">
        <v>215</v>
      </c>
      <c r="O887" s="92" t="s">
        <v>275</v>
      </c>
      <c r="P887" s="92" t="s">
        <v>279</v>
      </c>
    </row>
    <row r="888" spans="1:17" ht="25.5" hidden="1" customHeight="1">
      <c r="A888" s="127" t="s">
        <v>281</v>
      </c>
      <c r="B888" s="128" t="s">
        <v>266</v>
      </c>
      <c r="C888" s="129"/>
      <c r="D888" s="130">
        <v>1</v>
      </c>
      <c r="E888" s="129"/>
      <c r="F888" s="129"/>
      <c r="G888" s="131">
        <f>ROUND(G887*55%,0)</f>
        <v>0</v>
      </c>
      <c r="H888" s="131">
        <f>ROUND(C888*G888,0)</f>
        <v>0</v>
      </c>
      <c r="I888" s="131">
        <f>G888-H888-J888-K888</f>
        <v>0</v>
      </c>
      <c r="J888" s="131">
        <f>ROUND(E888*G888,0)</f>
        <v>0</v>
      </c>
      <c r="K888" s="131">
        <f>ROUND(F888*G888,0)</f>
        <v>0</v>
      </c>
      <c r="L888" s="92" t="str">
        <f>L881</f>
        <v>Huyện Hương Khê</v>
      </c>
      <c r="M888" s="94">
        <f t="shared" si="1197"/>
        <v>0</v>
      </c>
      <c r="N888" s="92" t="s">
        <v>215</v>
      </c>
      <c r="O888" s="92" t="s">
        <v>275</v>
      </c>
      <c r="P888" s="92" t="s">
        <v>279</v>
      </c>
    </row>
    <row r="889" spans="1:17" ht="25.5" hidden="1" customHeight="1">
      <c r="A889" s="127" t="s">
        <v>281</v>
      </c>
      <c r="B889" s="128" t="s">
        <v>268</v>
      </c>
      <c r="C889" s="129"/>
      <c r="D889" s="130"/>
      <c r="E889" s="130">
        <v>1</v>
      </c>
      <c r="F889" s="129"/>
      <c r="G889" s="131">
        <f>G887-G888</f>
        <v>0</v>
      </c>
      <c r="H889" s="131">
        <f t="shared" ref="H889:H891" si="1198">ROUND(C889*G889,0)</f>
        <v>0</v>
      </c>
      <c r="I889" s="131">
        <f t="shared" ref="I889:I891" si="1199">G889-H889-J889-K889</f>
        <v>0</v>
      </c>
      <c r="J889" s="131">
        <f>ROUND(E889*G889,0)</f>
        <v>0</v>
      </c>
      <c r="K889" s="131">
        <f t="shared" ref="K889:K891" si="1200">ROUND(F889*G889,0)</f>
        <v>0</v>
      </c>
      <c r="L889" s="92" t="str">
        <f>L882</f>
        <v>Huyện Hương Khê</v>
      </c>
      <c r="M889" s="94">
        <f t="shared" si="1197"/>
        <v>0</v>
      </c>
      <c r="N889" s="92" t="s">
        <v>215</v>
      </c>
      <c r="O889" s="92" t="s">
        <v>275</v>
      </c>
      <c r="P889" s="92" t="s">
        <v>279</v>
      </c>
    </row>
    <row r="890" spans="1:17" ht="25.5" hidden="1" customHeight="1">
      <c r="A890" s="125" t="s">
        <v>8</v>
      </c>
      <c r="B890" s="126" t="s">
        <v>282</v>
      </c>
      <c r="C890" s="115"/>
      <c r="D890" s="115"/>
      <c r="E890" s="115">
        <v>1</v>
      </c>
      <c r="F890" s="115"/>
      <c r="G890" s="116"/>
      <c r="H890" s="116">
        <f t="shared" si="1198"/>
        <v>0</v>
      </c>
      <c r="I890" s="116">
        <f t="shared" si="1199"/>
        <v>0</v>
      </c>
      <c r="J890" s="116">
        <f>ROUND(E890*G890,0)</f>
        <v>0</v>
      </c>
      <c r="K890" s="116">
        <f t="shared" si="1200"/>
        <v>0</v>
      </c>
      <c r="L890" s="92" t="str">
        <f>L883</f>
        <v>Huyện Hương Khê</v>
      </c>
      <c r="M890" s="94">
        <f t="shared" si="1197"/>
        <v>0</v>
      </c>
      <c r="N890" s="92" t="s">
        <v>215</v>
      </c>
      <c r="O890" s="92" t="s">
        <v>275</v>
      </c>
      <c r="P890" s="92" t="s">
        <v>279</v>
      </c>
    </row>
    <row r="891" spans="1:17" ht="25.5" hidden="1" customHeight="1">
      <c r="A891" s="125" t="s">
        <v>8</v>
      </c>
      <c r="B891" s="126" t="s">
        <v>283</v>
      </c>
      <c r="C891" s="115"/>
      <c r="D891" s="115"/>
      <c r="E891" s="115">
        <v>1</v>
      </c>
      <c r="F891" s="115"/>
      <c r="G891" s="116"/>
      <c r="H891" s="116">
        <f t="shared" si="1198"/>
        <v>0</v>
      </c>
      <c r="I891" s="116">
        <f t="shared" si="1199"/>
        <v>0</v>
      </c>
      <c r="J891" s="116">
        <f t="shared" ref="J891" si="1201">ROUND(E891*G891,0)</f>
        <v>0</v>
      </c>
      <c r="K891" s="116">
        <f t="shared" si="1200"/>
        <v>0</v>
      </c>
      <c r="L891" s="92" t="str">
        <f>L884</f>
        <v>Huyện Hương Khê</v>
      </c>
      <c r="M891" s="94">
        <f t="shared" si="1197"/>
        <v>0</v>
      </c>
      <c r="N891" s="92" t="s">
        <v>215</v>
      </c>
      <c r="O891" s="92" t="s">
        <v>275</v>
      </c>
      <c r="P891" s="92" t="s">
        <v>279</v>
      </c>
    </row>
    <row r="892" spans="1:17" s="88" customFormat="1" ht="25.5" hidden="1" customHeight="1">
      <c r="A892" s="113" t="s">
        <v>284</v>
      </c>
      <c r="B892" s="114" t="s">
        <v>285</v>
      </c>
      <c r="C892" s="115"/>
      <c r="D892" s="115"/>
      <c r="E892" s="115"/>
      <c r="F892" s="115"/>
      <c r="G892" s="116">
        <f>+G893+G894+G895</f>
        <v>0</v>
      </c>
      <c r="H892" s="116">
        <f t="shared" ref="H892:K892" si="1202">+H893+H894+H895</f>
        <v>0</v>
      </c>
      <c r="I892" s="116">
        <f t="shared" si="1202"/>
        <v>0</v>
      </c>
      <c r="J892" s="116">
        <f t="shared" si="1202"/>
        <v>0</v>
      </c>
      <c r="K892" s="116">
        <f t="shared" si="1202"/>
        <v>0</v>
      </c>
      <c r="L892" s="108" t="str">
        <f>L886</f>
        <v>Huyện Hương Khê</v>
      </c>
      <c r="M892" s="94">
        <f t="shared" si="1173"/>
        <v>0</v>
      </c>
      <c r="N892" s="92" t="s">
        <v>215</v>
      </c>
      <c r="O892" s="108" t="s">
        <v>286</v>
      </c>
      <c r="P892" s="108" t="s">
        <v>201</v>
      </c>
      <c r="Q892" s="108"/>
    </row>
    <row r="893" spans="1:17" ht="25.5" hidden="1" customHeight="1">
      <c r="A893" s="109" t="s">
        <v>8</v>
      </c>
      <c r="B893" s="110" t="s">
        <v>287</v>
      </c>
      <c r="C893" s="111"/>
      <c r="D893" s="111">
        <v>1</v>
      </c>
      <c r="E893" s="111"/>
      <c r="F893" s="111"/>
      <c r="G893" s="112"/>
      <c r="H893" s="112">
        <f t="shared" ref="H893:H897" si="1203">ROUND(C893*G893,0)</f>
        <v>0</v>
      </c>
      <c r="I893" s="112">
        <f t="shared" ref="I893:I897" si="1204">G893-H893-J893-K893</f>
        <v>0</v>
      </c>
      <c r="J893" s="112">
        <f t="shared" ref="J893:J897" si="1205">ROUND(E893*G893,0)</f>
        <v>0</v>
      </c>
      <c r="K893" s="112">
        <f t="shared" ref="K893:K897" si="1206">ROUND(F893*G893,0)</f>
        <v>0</v>
      </c>
      <c r="L893" s="92" t="str">
        <f t="shared" ref="L893:L904" si="1207">L892</f>
        <v>Huyện Hương Khê</v>
      </c>
      <c r="M893" s="94">
        <f t="shared" si="1173"/>
        <v>0</v>
      </c>
      <c r="N893" s="92" t="s">
        <v>215</v>
      </c>
      <c r="O893" s="92" t="s">
        <v>286</v>
      </c>
      <c r="P893" s="92" t="s">
        <v>288</v>
      </c>
    </row>
    <row r="894" spans="1:17" ht="25.5" hidden="1" customHeight="1">
      <c r="A894" s="109" t="s">
        <v>8</v>
      </c>
      <c r="B894" s="110" t="s">
        <v>289</v>
      </c>
      <c r="C894" s="111"/>
      <c r="D894" s="111"/>
      <c r="E894" s="111">
        <v>1</v>
      </c>
      <c r="F894" s="111"/>
      <c r="G894" s="112"/>
      <c r="H894" s="112">
        <f t="shared" si="1203"/>
        <v>0</v>
      </c>
      <c r="I894" s="112">
        <f t="shared" si="1204"/>
        <v>0</v>
      </c>
      <c r="J894" s="112">
        <f t="shared" si="1205"/>
        <v>0</v>
      </c>
      <c r="K894" s="112">
        <f t="shared" si="1206"/>
        <v>0</v>
      </c>
      <c r="L894" s="92" t="str">
        <f t="shared" si="1207"/>
        <v>Huyện Hương Khê</v>
      </c>
      <c r="M894" s="94">
        <f t="shared" si="1173"/>
        <v>0</v>
      </c>
      <c r="N894" s="92" t="s">
        <v>215</v>
      </c>
      <c r="O894" s="92" t="s">
        <v>286</v>
      </c>
      <c r="P894" s="92" t="s">
        <v>290</v>
      </c>
    </row>
    <row r="895" spans="1:17" ht="25.5" hidden="1" customHeight="1">
      <c r="A895" s="109" t="s">
        <v>8</v>
      </c>
      <c r="B895" s="110" t="s">
        <v>291</v>
      </c>
      <c r="C895" s="111"/>
      <c r="D895" s="111"/>
      <c r="E895" s="111">
        <v>0.2</v>
      </c>
      <c r="F895" s="111">
        <v>0.8</v>
      </c>
      <c r="G895" s="112"/>
      <c r="H895" s="112">
        <f t="shared" si="1203"/>
        <v>0</v>
      </c>
      <c r="I895" s="112">
        <f t="shared" si="1204"/>
        <v>0</v>
      </c>
      <c r="J895" s="112">
        <f t="shared" si="1205"/>
        <v>0</v>
      </c>
      <c r="K895" s="112">
        <f t="shared" si="1206"/>
        <v>0</v>
      </c>
      <c r="L895" s="92" t="str">
        <f t="shared" si="1207"/>
        <v>Huyện Hương Khê</v>
      </c>
      <c r="M895" s="94">
        <f t="shared" si="1173"/>
        <v>0</v>
      </c>
      <c r="N895" s="92" t="s">
        <v>215</v>
      </c>
      <c r="O895" s="92" t="s">
        <v>286</v>
      </c>
      <c r="P895" s="92" t="s">
        <v>292</v>
      </c>
    </row>
    <row r="896" spans="1:17" s="88" customFormat="1" ht="25.5" hidden="1" customHeight="1">
      <c r="A896" s="113" t="s">
        <v>293</v>
      </c>
      <c r="B896" s="114" t="s">
        <v>348</v>
      </c>
      <c r="C896" s="111"/>
      <c r="D896" s="111">
        <v>1</v>
      </c>
      <c r="E896" s="111"/>
      <c r="F896" s="111"/>
      <c r="G896" s="112"/>
      <c r="H896" s="112">
        <f t="shared" si="1203"/>
        <v>0</v>
      </c>
      <c r="I896" s="112">
        <f t="shared" si="1204"/>
        <v>0</v>
      </c>
      <c r="J896" s="112">
        <f t="shared" si="1205"/>
        <v>0</v>
      </c>
      <c r="K896" s="112">
        <f t="shared" si="1206"/>
        <v>0</v>
      </c>
      <c r="L896" s="108" t="str">
        <f t="shared" si="1207"/>
        <v>Huyện Hương Khê</v>
      </c>
      <c r="M896" s="94">
        <f t="shared" si="1173"/>
        <v>0</v>
      </c>
      <c r="N896" s="92" t="s">
        <v>215</v>
      </c>
      <c r="O896" s="108" t="s">
        <v>295</v>
      </c>
      <c r="P896" s="108" t="s">
        <v>201</v>
      </c>
      <c r="Q896" s="108"/>
    </row>
    <row r="897" spans="1:17" s="88" customFormat="1" ht="25.5" hidden="1" customHeight="1">
      <c r="A897" s="113" t="s">
        <v>296</v>
      </c>
      <c r="B897" s="114" t="s">
        <v>297</v>
      </c>
      <c r="C897" s="115"/>
      <c r="D897" s="115">
        <v>1</v>
      </c>
      <c r="E897" s="115"/>
      <c r="F897" s="115"/>
      <c r="G897" s="116"/>
      <c r="H897" s="116">
        <f t="shared" si="1203"/>
        <v>0</v>
      </c>
      <c r="I897" s="116">
        <f t="shared" si="1204"/>
        <v>0</v>
      </c>
      <c r="J897" s="116">
        <f t="shared" si="1205"/>
        <v>0</v>
      </c>
      <c r="K897" s="116">
        <f t="shared" si="1206"/>
        <v>0</v>
      </c>
      <c r="L897" s="108" t="str">
        <f t="shared" si="1207"/>
        <v>Huyện Hương Khê</v>
      </c>
      <c r="M897" s="88">
        <f t="shared" si="1173"/>
        <v>0</v>
      </c>
      <c r="N897" s="108" t="s">
        <v>215</v>
      </c>
      <c r="O897" s="108" t="s">
        <v>298</v>
      </c>
      <c r="P897" s="108" t="s">
        <v>201</v>
      </c>
      <c r="Q897" s="108"/>
    </row>
    <row r="898" spans="1:17" s="88" customFormat="1" ht="25.5" hidden="1" customHeight="1">
      <c r="A898" s="113" t="s">
        <v>299</v>
      </c>
      <c r="B898" s="114" t="s">
        <v>124</v>
      </c>
      <c r="C898" s="115"/>
      <c r="D898" s="115"/>
      <c r="E898" s="115"/>
      <c r="F898" s="115"/>
      <c r="G898" s="117">
        <f>SUMIF('Bieu 01 (2020)'!$B$7:$B$19,"Huyện Hương Khê",'Bieu 01 (2020)'!$M$7:$M$19)-G873-G882-G892-G896-G897</f>
        <v>20000</v>
      </c>
      <c r="H898" s="116">
        <f>H899</f>
        <v>0</v>
      </c>
      <c r="I898" s="116">
        <f t="shared" ref="I898:K898" si="1208">I899</f>
        <v>500</v>
      </c>
      <c r="J898" s="116">
        <f t="shared" si="1208"/>
        <v>9500</v>
      </c>
      <c r="K898" s="116">
        <f t="shared" si="1208"/>
        <v>10000</v>
      </c>
      <c r="L898" s="108" t="str">
        <f t="shared" si="1207"/>
        <v>Huyện Hương Khê</v>
      </c>
      <c r="M898" s="94">
        <f t="shared" si="1173"/>
        <v>0</v>
      </c>
      <c r="N898" s="92" t="s">
        <v>215</v>
      </c>
      <c r="O898" s="108" t="s">
        <v>124</v>
      </c>
      <c r="P898" s="108" t="s">
        <v>201</v>
      </c>
      <c r="Q898" s="108"/>
    </row>
    <row r="899" spans="1:17" ht="25.5" hidden="1" customHeight="1">
      <c r="A899" s="109" t="s">
        <v>71</v>
      </c>
      <c r="B899" s="110" t="s">
        <v>300</v>
      </c>
      <c r="C899" s="111"/>
      <c r="D899" s="111"/>
      <c r="E899" s="111"/>
      <c r="F899" s="111"/>
      <c r="G899" s="119">
        <f>G898</f>
        <v>20000</v>
      </c>
      <c r="H899" s="112">
        <f t="shared" ref="H899:K899" si="1209">+H900+H901</f>
        <v>0</v>
      </c>
      <c r="I899" s="112">
        <f t="shared" si="1209"/>
        <v>500</v>
      </c>
      <c r="J899" s="112">
        <f t="shared" si="1209"/>
        <v>9500</v>
      </c>
      <c r="K899" s="112">
        <f t="shared" si="1209"/>
        <v>10000</v>
      </c>
      <c r="L899" s="108" t="str">
        <f t="shared" si="1207"/>
        <v>Huyện Hương Khê</v>
      </c>
      <c r="M899" s="94">
        <f t="shared" si="1173"/>
        <v>0</v>
      </c>
      <c r="N899" s="92" t="s">
        <v>215</v>
      </c>
      <c r="O899" s="92" t="s">
        <v>124</v>
      </c>
      <c r="P899" s="108" t="s">
        <v>301</v>
      </c>
    </row>
    <row r="900" spans="1:17" ht="25.5" hidden="1" customHeight="1">
      <c r="A900" s="109" t="s">
        <v>8</v>
      </c>
      <c r="B900" s="110" t="s">
        <v>302</v>
      </c>
      <c r="C900" s="111"/>
      <c r="D900" s="111"/>
      <c r="E900" s="120">
        <v>0.5</v>
      </c>
      <c r="F900" s="120">
        <v>0.5</v>
      </c>
      <c r="G900" s="119">
        <f>G899-G901</f>
        <v>15000</v>
      </c>
      <c r="H900" s="112">
        <f t="shared" ref="H900:H902" si="1210">ROUND(C900*G900,0)</f>
        <v>0</v>
      </c>
      <c r="I900" s="112">
        <f t="shared" ref="I900:I902" si="1211">G900-H900-J900-K900</f>
        <v>0</v>
      </c>
      <c r="J900" s="112">
        <f t="shared" ref="J900:J902" si="1212">ROUND(E900*G900,0)</f>
        <v>7500</v>
      </c>
      <c r="K900" s="112">
        <f t="shared" ref="K900:K902" si="1213">ROUND(F900*G900,0)</f>
        <v>7500</v>
      </c>
      <c r="L900" s="92" t="str">
        <f t="shared" si="1207"/>
        <v>Huyện Hương Khê</v>
      </c>
      <c r="M900" s="94">
        <f t="shared" si="1173"/>
        <v>0</v>
      </c>
      <c r="N900" s="92" t="s">
        <v>215</v>
      </c>
      <c r="O900" s="92" t="s">
        <v>124</v>
      </c>
      <c r="P900" s="92" t="s">
        <v>301</v>
      </c>
    </row>
    <row r="901" spans="1:17" ht="25.5" hidden="1" customHeight="1">
      <c r="A901" s="109" t="s">
        <v>8</v>
      </c>
      <c r="B901" s="110" t="s">
        <v>303</v>
      </c>
      <c r="C901" s="111"/>
      <c r="D901" s="111">
        <v>0.1</v>
      </c>
      <c r="E901" s="111">
        <v>0.4</v>
      </c>
      <c r="F901" s="111">
        <v>0.5</v>
      </c>
      <c r="G901" s="112">
        <v>5000</v>
      </c>
      <c r="H901" s="112">
        <f t="shared" si="1210"/>
        <v>0</v>
      </c>
      <c r="I901" s="112">
        <f t="shared" si="1211"/>
        <v>500</v>
      </c>
      <c r="J901" s="112">
        <f t="shared" si="1212"/>
        <v>2000</v>
      </c>
      <c r="K901" s="112">
        <f t="shared" si="1213"/>
        <v>2500</v>
      </c>
      <c r="L901" s="92" t="str">
        <f t="shared" si="1207"/>
        <v>Huyện Hương Khê</v>
      </c>
      <c r="M901" s="94">
        <f t="shared" si="1173"/>
        <v>0</v>
      </c>
      <c r="N901" s="92" t="s">
        <v>215</v>
      </c>
      <c r="O901" s="92" t="s">
        <v>124</v>
      </c>
      <c r="P901" s="92" t="s">
        <v>301</v>
      </c>
    </row>
    <row r="902" spans="1:17" ht="25.5" hidden="1" customHeight="1">
      <c r="A902" s="109">
        <v>11</v>
      </c>
      <c r="B902" s="110" t="s">
        <v>34</v>
      </c>
      <c r="C902" s="111"/>
      <c r="D902" s="111"/>
      <c r="E902" s="111"/>
      <c r="F902" s="111">
        <v>1</v>
      </c>
      <c r="G902" s="117">
        <f>SUMIF('Bieu 01 (2020)'!$B$7:$B$19,"Huyện Hương Khê",'Bieu 01 (2020)'!$N$7:$N$19)</f>
        <v>800</v>
      </c>
      <c r="H902" s="112">
        <f t="shared" si="1210"/>
        <v>0</v>
      </c>
      <c r="I902" s="112">
        <f t="shared" si="1211"/>
        <v>0</v>
      </c>
      <c r="J902" s="112">
        <f t="shared" si="1212"/>
        <v>0</v>
      </c>
      <c r="K902" s="112">
        <f t="shared" si="1213"/>
        <v>800</v>
      </c>
      <c r="L902" s="92" t="str">
        <f t="shared" si="1207"/>
        <v>Huyện Hương Khê</v>
      </c>
      <c r="M902" s="94">
        <f t="shared" si="1173"/>
        <v>0</v>
      </c>
      <c r="N902" s="108" t="s">
        <v>34</v>
      </c>
      <c r="O902" s="92" t="s">
        <v>201</v>
      </c>
    </row>
    <row r="903" spans="1:17" ht="25.5" hidden="1" customHeight="1">
      <c r="A903" s="109">
        <v>12</v>
      </c>
      <c r="B903" s="110" t="s">
        <v>168</v>
      </c>
      <c r="C903" s="111"/>
      <c r="D903" s="111"/>
      <c r="E903" s="111"/>
      <c r="F903" s="111"/>
      <c r="G903" s="117">
        <f>SUMIF('Bieu 01 (2020)'!$B$7:$B$19,"Huyện Hương Khê",'Bieu 01 (2020)'!$O$7:$O$19)</f>
        <v>5000</v>
      </c>
      <c r="H903" s="112">
        <f>SUM(H904:H907)</f>
        <v>2000</v>
      </c>
      <c r="I903" s="112">
        <f t="shared" ref="I903:K903" si="1214">SUM(I904:I907)</f>
        <v>1000</v>
      </c>
      <c r="J903" s="112">
        <f t="shared" si="1214"/>
        <v>1000</v>
      </c>
      <c r="K903" s="112">
        <f t="shared" si="1214"/>
        <v>1000</v>
      </c>
      <c r="L903" s="92" t="str">
        <f t="shared" si="1207"/>
        <v>Huyện Hương Khê</v>
      </c>
      <c r="M903" s="94">
        <f t="shared" si="1173"/>
        <v>0</v>
      </c>
      <c r="N903" s="108" t="s">
        <v>216</v>
      </c>
      <c r="O903" s="92" t="s">
        <v>201</v>
      </c>
    </row>
    <row r="904" spans="1:17" ht="25.5" hidden="1" customHeight="1">
      <c r="A904" s="109" t="s">
        <v>8</v>
      </c>
      <c r="B904" s="110" t="s">
        <v>304</v>
      </c>
      <c r="C904" s="111">
        <v>1</v>
      </c>
      <c r="D904" s="111"/>
      <c r="E904" s="111"/>
      <c r="F904" s="111"/>
      <c r="G904" s="112">
        <v>2000</v>
      </c>
      <c r="H904" s="112">
        <f t="shared" ref="H904:H907" si="1215">ROUND(C904*G904,0)</f>
        <v>2000</v>
      </c>
      <c r="I904" s="112">
        <f t="shared" ref="I904:I907" si="1216">G904-H904-J904-K904</f>
        <v>0</v>
      </c>
      <c r="J904" s="112">
        <f t="shared" ref="J904:J907" si="1217">ROUND(E904*G904,0)</f>
        <v>0</v>
      </c>
      <c r="K904" s="112">
        <f t="shared" ref="K904:K907" si="1218">ROUND(F904*G904,0)</f>
        <v>0</v>
      </c>
      <c r="L904" s="92" t="str">
        <f t="shared" si="1207"/>
        <v>Huyện Hương Khê</v>
      </c>
      <c r="M904" s="94">
        <f t="shared" si="1173"/>
        <v>0</v>
      </c>
      <c r="N904" s="92" t="s">
        <v>216</v>
      </c>
      <c r="O904" s="92" t="s">
        <v>305</v>
      </c>
    </row>
    <row r="905" spans="1:17" ht="25.5" hidden="1" customHeight="1">
      <c r="A905" s="109" t="s">
        <v>8</v>
      </c>
      <c r="B905" s="110" t="s">
        <v>306</v>
      </c>
      <c r="C905" s="111"/>
      <c r="D905" s="111">
        <v>1</v>
      </c>
      <c r="E905" s="111"/>
      <c r="F905" s="111"/>
      <c r="G905" s="112">
        <v>1000</v>
      </c>
      <c r="H905" s="112">
        <f>ROUND(C905*G905,0)</f>
        <v>0</v>
      </c>
      <c r="I905" s="112">
        <f>G905-H905-J905-K905</f>
        <v>1000</v>
      </c>
      <c r="J905" s="112">
        <f>ROUND(E905*G905,0)</f>
        <v>0</v>
      </c>
      <c r="K905" s="112">
        <f>ROUND(F905*G905,0)</f>
        <v>0</v>
      </c>
      <c r="L905" s="92" t="str">
        <f>L904</f>
        <v>Huyện Hương Khê</v>
      </c>
      <c r="M905" s="94">
        <f t="shared" ref="M905:M906" si="1219">SUM(H905:K905)-G905</f>
        <v>0</v>
      </c>
      <c r="N905" s="92" t="s">
        <v>216</v>
      </c>
      <c r="O905" s="92" t="s">
        <v>307</v>
      </c>
    </row>
    <row r="906" spans="1:17" ht="25.5" hidden="1" customHeight="1">
      <c r="A906" s="109" t="s">
        <v>8</v>
      </c>
      <c r="B906" s="110" t="s">
        <v>308</v>
      </c>
      <c r="C906" s="111"/>
      <c r="D906" s="111"/>
      <c r="E906" s="111"/>
      <c r="F906" s="111">
        <v>1</v>
      </c>
      <c r="G906" s="112">
        <v>1000</v>
      </c>
      <c r="H906" s="112">
        <f>ROUND(C906*G906,0)</f>
        <v>0</v>
      </c>
      <c r="I906" s="112">
        <f>G906-H906-J906-K906</f>
        <v>0</v>
      </c>
      <c r="J906" s="112">
        <f>ROUND(E906*G906,0)</f>
        <v>0</v>
      </c>
      <c r="K906" s="112">
        <f>ROUND(F906*G906,0)</f>
        <v>1000</v>
      </c>
      <c r="L906" s="92" t="str">
        <f>L905</f>
        <v>Huyện Hương Khê</v>
      </c>
      <c r="M906" s="94">
        <f t="shared" si="1219"/>
        <v>0</v>
      </c>
      <c r="N906" s="92" t="s">
        <v>216</v>
      </c>
      <c r="O906" s="92" t="s">
        <v>309</v>
      </c>
    </row>
    <row r="907" spans="1:17" ht="25.5" hidden="1" customHeight="1">
      <c r="A907" s="132" t="s">
        <v>8</v>
      </c>
      <c r="B907" s="133" t="s">
        <v>310</v>
      </c>
      <c r="C907" s="134"/>
      <c r="D907" s="134"/>
      <c r="E907" s="134">
        <v>1</v>
      </c>
      <c r="F907" s="134"/>
      <c r="G907" s="135">
        <f>G903-G904-G905-G906</f>
        <v>1000</v>
      </c>
      <c r="H907" s="136">
        <f t="shared" si="1215"/>
        <v>0</v>
      </c>
      <c r="I907" s="136">
        <f t="shared" si="1216"/>
        <v>0</v>
      </c>
      <c r="J907" s="136">
        <f t="shared" si="1217"/>
        <v>1000</v>
      </c>
      <c r="K907" s="136">
        <f t="shared" si="1218"/>
        <v>0</v>
      </c>
      <c r="L907" s="92" t="str">
        <f>L904</f>
        <v>Huyện Hương Khê</v>
      </c>
      <c r="M907" s="94">
        <f t="shared" si="1173"/>
        <v>0</v>
      </c>
      <c r="N907" s="92" t="s">
        <v>216</v>
      </c>
      <c r="O907" s="92" t="s">
        <v>224</v>
      </c>
    </row>
    <row r="908" spans="1:17" s="88" customFormat="1" ht="25.5" hidden="1" customHeight="1">
      <c r="A908" s="104"/>
      <c r="B908" s="105" t="s">
        <v>180</v>
      </c>
      <c r="C908" s="106"/>
      <c r="D908" s="106"/>
      <c r="E908" s="106"/>
      <c r="F908" s="106"/>
      <c r="G908" s="107">
        <f>G909+G918+G927+G942+G943+G946+G955+G956+G960+G963+G993+G994</f>
        <v>74400</v>
      </c>
      <c r="H908" s="107">
        <f>H909+H918+H927+H942+H943+H946+H955+H956+H960+H963+H993+H994</f>
        <v>2500</v>
      </c>
      <c r="I908" s="107">
        <f>I909+I918+I927+I942+I943+I946+I955+I956+I960+I963+I993+I994</f>
        <v>15252</v>
      </c>
      <c r="J908" s="107">
        <f>J909+J918+J927+J942+J943+J946+J955+J956+J960+J963+J993+J994</f>
        <v>52821</v>
      </c>
      <c r="K908" s="107">
        <f>K909+K918+K927+K942+K943+K946+K955+K956+K960+K963+K993+K994</f>
        <v>3827</v>
      </c>
      <c r="L908" s="108" t="str">
        <f>B908</f>
        <v>TX Hồng Lĩnh</v>
      </c>
      <c r="M908" s="94">
        <f>SUM(H908:K908)-G908</f>
        <v>0</v>
      </c>
      <c r="N908" s="108" t="s">
        <v>201</v>
      </c>
      <c r="O908" s="108"/>
      <c r="P908" s="108"/>
      <c r="Q908" s="108"/>
    </row>
    <row r="909" spans="1:17" s="88" customFormat="1" ht="25.5" hidden="1" customHeight="1">
      <c r="A909" s="113">
        <v>1</v>
      </c>
      <c r="B909" s="114" t="s">
        <v>202</v>
      </c>
      <c r="C909" s="115"/>
      <c r="D909" s="115"/>
      <c r="E909" s="115"/>
      <c r="F909" s="115"/>
      <c r="G909" s="116">
        <f>G910+G911+G914+G917</f>
        <v>100</v>
      </c>
      <c r="H909" s="116">
        <f t="shared" ref="H909:K909" si="1220">H910+H911+H914+H917</f>
        <v>0</v>
      </c>
      <c r="I909" s="116">
        <f t="shared" si="1220"/>
        <v>60</v>
      </c>
      <c r="J909" s="116">
        <f t="shared" si="1220"/>
        <v>40</v>
      </c>
      <c r="K909" s="116">
        <f t="shared" si="1220"/>
        <v>0</v>
      </c>
      <c r="L909" s="108" t="str">
        <f>L908</f>
        <v>TX Hồng Lĩnh</v>
      </c>
      <c r="M909" s="94">
        <f>SUM(H909:K909)-G909</f>
        <v>0</v>
      </c>
      <c r="N909" s="108" t="s">
        <v>203</v>
      </c>
      <c r="O909" s="108" t="s">
        <v>201</v>
      </c>
      <c r="P909" s="108"/>
      <c r="Q909" s="108"/>
    </row>
    <row r="910" spans="1:17" ht="25.5" hidden="1" customHeight="1">
      <c r="A910" s="109" t="s">
        <v>88</v>
      </c>
      <c r="B910" s="110" t="s">
        <v>217</v>
      </c>
      <c r="C910" s="111"/>
      <c r="D910" s="111">
        <v>0.6</v>
      </c>
      <c r="E910" s="111">
        <v>0.4</v>
      </c>
      <c r="F910" s="111"/>
      <c r="G910" s="117">
        <f>SUMIF('Bieu 01 (2020)'!$B$7:$B$19,"TX Hồng Lĩnh",'Bieu 01 (2020)'!$D$7:$D$19)-G911-G914-G917</f>
        <v>100</v>
      </c>
      <c r="H910" s="112">
        <f>ROUND(C910*G910,0)</f>
        <v>0</v>
      </c>
      <c r="I910" s="112">
        <f>G910-H910-J910-K910</f>
        <v>60</v>
      </c>
      <c r="J910" s="112">
        <f>ROUND(E910*G910,0)</f>
        <v>40</v>
      </c>
      <c r="K910" s="112">
        <f>ROUND(F910*G910,0)</f>
        <v>0</v>
      </c>
      <c r="L910" s="92" t="str">
        <f t="shared" ref="L910:L973" si="1221">L909</f>
        <v>TX Hồng Lĩnh</v>
      </c>
      <c r="M910" s="94">
        <f t="shared" ref="M910:M973" si="1222">SUM(H910:K910)-G910</f>
        <v>0</v>
      </c>
      <c r="N910" s="92" t="s">
        <v>203</v>
      </c>
      <c r="O910" s="92" t="s">
        <v>217</v>
      </c>
    </row>
    <row r="911" spans="1:17" ht="25.5" hidden="1" customHeight="1">
      <c r="A911" s="109" t="s">
        <v>93</v>
      </c>
      <c r="B911" s="110" t="s">
        <v>22</v>
      </c>
      <c r="C911" s="111"/>
      <c r="D911" s="111"/>
      <c r="E911" s="111"/>
      <c r="F911" s="111"/>
      <c r="G911" s="112"/>
      <c r="H911" s="112">
        <f t="shared" ref="H911:H917" si="1223">ROUND(C911*G911,0)</f>
        <v>0</v>
      </c>
      <c r="I911" s="112">
        <f t="shared" ref="I911:I917" si="1224">G911-H911-J911-K911</f>
        <v>0</v>
      </c>
      <c r="J911" s="112">
        <f t="shared" ref="J911:J917" si="1225">ROUND(E911*G911,0)</f>
        <v>0</v>
      </c>
      <c r="K911" s="112">
        <f t="shared" ref="K911:K917" si="1226">ROUND(F911*G911,0)</f>
        <v>0</v>
      </c>
      <c r="L911" s="92" t="str">
        <f t="shared" si="1221"/>
        <v>TX Hồng Lĩnh</v>
      </c>
      <c r="M911" s="94">
        <f t="shared" si="1222"/>
        <v>0</v>
      </c>
      <c r="N911" s="92" t="s">
        <v>203</v>
      </c>
      <c r="O911" s="92" t="s">
        <v>218</v>
      </c>
    </row>
    <row r="912" spans="1:17" ht="25.5" hidden="1" customHeight="1">
      <c r="A912" s="118" t="s">
        <v>8</v>
      </c>
      <c r="B912" s="56" t="s">
        <v>219</v>
      </c>
      <c r="C912" s="111"/>
      <c r="D912" s="111"/>
      <c r="E912" s="111">
        <v>1</v>
      </c>
      <c r="F912" s="111"/>
      <c r="G912" s="112"/>
      <c r="H912" s="112">
        <f t="shared" si="1223"/>
        <v>0</v>
      </c>
      <c r="I912" s="112">
        <f t="shared" si="1224"/>
        <v>0</v>
      </c>
      <c r="J912" s="112">
        <f t="shared" si="1225"/>
        <v>0</v>
      </c>
      <c r="K912" s="112">
        <f t="shared" si="1226"/>
        <v>0</v>
      </c>
      <c r="L912" s="92" t="str">
        <f t="shared" si="1221"/>
        <v>TX Hồng Lĩnh</v>
      </c>
      <c r="M912" s="94">
        <f t="shared" si="1222"/>
        <v>0</v>
      </c>
      <c r="N912" s="92" t="s">
        <v>203</v>
      </c>
      <c r="O912" s="92" t="s">
        <v>218</v>
      </c>
    </row>
    <row r="913" spans="1:17" ht="25.5" hidden="1" customHeight="1">
      <c r="A913" s="118" t="s">
        <v>8</v>
      </c>
      <c r="B913" s="56" t="s">
        <v>220</v>
      </c>
      <c r="C913" s="111"/>
      <c r="D913" s="111"/>
      <c r="E913" s="111">
        <v>0.5</v>
      </c>
      <c r="F913" s="111">
        <v>0.5</v>
      </c>
      <c r="G913" s="119">
        <f>G911-G912</f>
        <v>0</v>
      </c>
      <c r="H913" s="112">
        <f t="shared" si="1223"/>
        <v>0</v>
      </c>
      <c r="I913" s="112">
        <f t="shared" si="1224"/>
        <v>0</v>
      </c>
      <c r="J913" s="112">
        <f t="shared" si="1225"/>
        <v>0</v>
      </c>
      <c r="K913" s="112">
        <f t="shared" si="1226"/>
        <v>0</v>
      </c>
      <c r="L913" s="92" t="str">
        <f t="shared" si="1221"/>
        <v>TX Hồng Lĩnh</v>
      </c>
      <c r="M913" s="94">
        <f t="shared" si="1222"/>
        <v>0</v>
      </c>
      <c r="N913" s="92" t="s">
        <v>203</v>
      </c>
      <c r="O913" s="92" t="s">
        <v>218</v>
      </c>
    </row>
    <row r="914" spans="1:17" ht="25.5" hidden="1" customHeight="1">
      <c r="A914" s="109" t="s">
        <v>95</v>
      </c>
      <c r="B914" s="110" t="s">
        <v>23</v>
      </c>
      <c r="C914" s="111"/>
      <c r="D914" s="111"/>
      <c r="E914" s="111"/>
      <c r="F914" s="111"/>
      <c r="G914" s="112"/>
      <c r="H914" s="112">
        <f t="shared" si="1223"/>
        <v>0</v>
      </c>
      <c r="I914" s="112">
        <f t="shared" si="1224"/>
        <v>0</v>
      </c>
      <c r="J914" s="112">
        <f t="shared" si="1225"/>
        <v>0</v>
      </c>
      <c r="K914" s="112">
        <f t="shared" si="1226"/>
        <v>0</v>
      </c>
      <c r="L914" s="92" t="str">
        <f t="shared" si="1221"/>
        <v>TX Hồng Lĩnh</v>
      </c>
      <c r="M914" s="94">
        <f t="shared" si="1222"/>
        <v>0</v>
      </c>
      <c r="N914" s="92" t="s">
        <v>203</v>
      </c>
      <c r="O914" s="92" t="s">
        <v>221</v>
      </c>
    </row>
    <row r="915" spans="1:17" ht="25.5" hidden="1" customHeight="1">
      <c r="A915" s="109" t="s">
        <v>8</v>
      </c>
      <c r="B915" s="110" t="s">
        <v>222</v>
      </c>
      <c r="C915" s="111"/>
      <c r="D915" s="111"/>
      <c r="E915" s="111">
        <v>0.8</v>
      </c>
      <c r="F915" s="111">
        <v>0.2</v>
      </c>
      <c r="G915" s="112"/>
      <c r="H915" s="112">
        <f t="shared" si="1223"/>
        <v>0</v>
      </c>
      <c r="I915" s="112">
        <f t="shared" si="1224"/>
        <v>0</v>
      </c>
      <c r="J915" s="112">
        <f t="shared" si="1225"/>
        <v>0</v>
      </c>
      <c r="K915" s="112">
        <f t="shared" si="1226"/>
        <v>0</v>
      </c>
      <c r="L915" s="92" t="str">
        <f t="shared" si="1221"/>
        <v>TX Hồng Lĩnh</v>
      </c>
      <c r="M915" s="94">
        <f t="shared" si="1222"/>
        <v>0</v>
      </c>
      <c r="N915" s="92" t="s">
        <v>203</v>
      </c>
      <c r="O915" s="92" t="s">
        <v>221</v>
      </c>
    </row>
    <row r="916" spans="1:17" ht="25.5" hidden="1" customHeight="1">
      <c r="A916" s="109" t="s">
        <v>8</v>
      </c>
      <c r="B916" s="110" t="s">
        <v>223</v>
      </c>
      <c r="C916" s="111"/>
      <c r="D916" s="111"/>
      <c r="E916" s="111">
        <v>0.5</v>
      </c>
      <c r="F916" s="111">
        <v>0.5</v>
      </c>
      <c r="G916" s="119">
        <f>G914-G915</f>
        <v>0</v>
      </c>
      <c r="H916" s="112">
        <f t="shared" si="1223"/>
        <v>0</v>
      </c>
      <c r="I916" s="112">
        <f t="shared" si="1224"/>
        <v>0</v>
      </c>
      <c r="J916" s="112">
        <f t="shared" si="1225"/>
        <v>0</v>
      </c>
      <c r="K916" s="112">
        <f t="shared" si="1226"/>
        <v>0</v>
      </c>
      <c r="L916" s="92" t="str">
        <f t="shared" si="1221"/>
        <v>TX Hồng Lĩnh</v>
      </c>
      <c r="M916" s="94">
        <f t="shared" si="1222"/>
        <v>0</v>
      </c>
      <c r="N916" s="92" t="s">
        <v>203</v>
      </c>
      <c r="O916" s="92" t="s">
        <v>221</v>
      </c>
    </row>
    <row r="917" spans="1:17" ht="25.5" hidden="1" customHeight="1">
      <c r="A917" s="109" t="s">
        <v>97</v>
      </c>
      <c r="B917" s="110" t="s">
        <v>25</v>
      </c>
      <c r="C917" s="111"/>
      <c r="D917" s="111"/>
      <c r="E917" s="111">
        <v>1</v>
      </c>
      <c r="F917" s="111"/>
      <c r="G917" s="112"/>
      <c r="H917" s="112">
        <f t="shared" si="1223"/>
        <v>0</v>
      </c>
      <c r="I917" s="112">
        <f t="shared" si="1224"/>
        <v>0</v>
      </c>
      <c r="J917" s="112">
        <f t="shared" si="1225"/>
        <v>0</v>
      </c>
      <c r="K917" s="112">
        <f t="shared" si="1226"/>
        <v>0</v>
      </c>
      <c r="L917" s="92" t="str">
        <f t="shared" si="1221"/>
        <v>TX Hồng Lĩnh</v>
      </c>
      <c r="M917" s="94">
        <f t="shared" si="1222"/>
        <v>0</v>
      </c>
      <c r="N917" s="92" t="s">
        <v>203</v>
      </c>
      <c r="O917" s="92" t="s">
        <v>224</v>
      </c>
    </row>
    <row r="918" spans="1:17" s="88" customFormat="1" ht="25.5" hidden="1" customHeight="1">
      <c r="A918" s="113">
        <v>2</v>
      </c>
      <c r="B918" s="114" t="s">
        <v>123</v>
      </c>
      <c r="C918" s="115"/>
      <c r="D918" s="115"/>
      <c r="E918" s="115"/>
      <c r="F918" s="115"/>
      <c r="G918" s="116">
        <f>G919+G920+G923+G926</f>
        <v>0</v>
      </c>
      <c r="H918" s="116">
        <f t="shared" ref="H918:K918" si="1227">H919+H920+H923+H926</f>
        <v>0</v>
      </c>
      <c r="I918" s="116">
        <f t="shared" si="1227"/>
        <v>0</v>
      </c>
      <c r="J918" s="116">
        <f t="shared" si="1227"/>
        <v>0</v>
      </c>
      <c r="K918" s="116">
        <f t="shared" si="1227"/>
        <v>0</v>
      </c>
      <c r="L918" s="108" t="str">
        <f t="shared" si="1221"/>
        <v>TX Hồng Lĩnh</v>
      </c>
      <c r="M918" s="94">
        <f t="shared" si="1222"/>
        <v>0</v>
      </c>
      <c r="N918" s="108" t="s">
        <v>204</v>
      </c>
      <c r="O918" s="108" t="s">
        <v>201</v>
      </c>
      <c r="P918" s="108"/>
      <c r="Q918" s="108"/>
    </row>
    <row r="919" spans="1:17" ht="25.5" hidden="1" customHeight="1">
      <c r="A919" s="109" t="s">
        <v>225</v>
      </c>
      <c r="B919" s="110" t="s">
        <v>217</v>
      </c>
      <c r="C919" s="111"/>
      <c r="D919" s="111">
        <v>0.9</v>
      </c>
      <c r="E919" s="111">
        <v>0.1</v>
      </c>
      <c r="F919" s="111"/>
      <c r="G919" s="117">
        <f>SUMIF('Bieu 01 (2020)'!$B$7:$B$19,"TX Hồng Lĩnh",'Bieu 01 (2020)'!$E$7:$E$19)-G920-G923-G926</f>
        <v>0</v>
      </c>
      <c r="H919" s="112">
        <f t="shared" ref="H919" si="1228">ROUND(C919*G919,0)</f>
        <v>0</v>
      </c>
      <c r="I919" s="112">
        <f t="shared" ref="I919" si="1229">G919-H919-J919-K919</f>
        <v>0</v>
      </c>
      <c r="J919" s="112">
        <f t="shared" ref="J919" si="1230">ROUND(E919*G919,0)</f>
        <v>0</v>
      </c>
      <c r="K919" s="112">
        <f t="shared" ref="K919" si="1231">ROUND(F919*G919,0)</f>
        <v>0</v>
      </c>
      <c r="L919" s="92" t="str">
        <f t="shared" si="1221"/>
        <v>TX Hồng Lĩnh</v>
      </c>
      <c r="M919" s="94">
        <f t="shared" si="1222"/>
        <v>0</v>
      </c>
      <c r="N919" s="92" t="s">
        <v>204</v>
      </c>
      <c r="O919" s="92" t="s">
        <v>217</v>
      </c>
    </row>
    <row r="920" spans="1:17" ht="25.5" hidden="1" customHeight="1">
      <c r="A920" s="109" t="s">
        <v>226</v>
      </c>
      <c r="B920" s="110" t="s">
        <v>22</v>
      </c>
      <c r="C920" s="111"/>
      <c r="D920" s="111"/>
      <c r="E920" s="111"/>
      <c r="F920" s="111"/>
      <c r="G920" s="112"/>
      <c r="H920" s="112">
        <f t="shared" ref="H920:K920" si="1232">H921+H922</f>
        <v>0</v>
      </c>
      <c r="I920" s="112">
        <f t="shared" si="1232"/>
        <v>0</v>
      </c>
      <c r="J920" s="112">
        <f t="shared" si="1232"/>
        <v>0</v>
      </c>
      <c r="K920" s="112">
        <f t="shared" si="1232"/>
        <v>0</v>
      </c>
      <c r="L920" s="92" t="str">
        <f t="shared" si="1221"/>
        <v>TX Hồng Lĩnh</v>
      </c>
      <c r="M920" s="94">
        <f t="shared" si="1222"/>
        <v>0</v>
      </c>
      <c r="N920" s="92" t="s">
        <v>204</v>
      </c>
      <c r="O920" s="92" t="s">
        <v>218</v>
      </c>
    </row>
    <row r="921" spans="1:17" ht="25.5" hidden="1" customHeight="1">
      <c r="A921" s="118" t="s">
        <v>8</v>
      </c>
      <c r="B921" s="56" t="s">
        <v>219</v>
      </c>
      <c r="C921" s="111"/>
      <c r="D921" s="111"/>
      <c r="E921" s="111">
        <v>1</v>
      </c>
      <c r="F921" s="111"/>
      <c r="G921" s="112"/>
      <c r="H921" s="112">
        <f t="shared" ref="H921:H922" si="1233">ROUND(C921*G921,0)</f>
        <v>0</v>
      </c>
      <c r="I921" s="112">
        <f t="shared" ref="I921:I922" si="1234">G921-H921-J921-K921</f>
        <v>0</v>
      </c>
      <c r="J921" s="112">
        <f t="shared" ref="J921:J922" si="1235">ROUND(E921*G921,0)</f>
        <v>0</v>
      </c>
      <c r="K921" s="112">
        <f t="shared" ref="K921:K922" si="1236">ROUND(F921*G921,0)</f>
        <v>0</v>
      </c>
      <c r="L921" s="92" t="str">
        <f t="shared" si="1221"/>
        <v>TX Hồng Lĩnh</v>
      </c>
      <c r="M921" s="94">
        <f t="shared" si="1222"/>
        <v>0</v>
      </c>
      <c r="N921" s="92" t="s">
        <v>204</v>
      </c>
      <c r="O921" s="92" t="s">
        <v>218</v>
      </c>
    </row>
    <row r="922" spans="1:17" ht="25.5" hidden="1" customHeight="1">
      <c r="A922" s="118" t="s">
        <v>8</v>
      </c>
      <c r="B922" s="56" t="s">
        <v>220</v>
      </c>
      <c r="C922" s="111"/>
      <c r="D922" s="111"/>
      <c r="E922" s="111">
        <v>0.5</v>
      </c>
      <c r="F922" s="111">
        <v>0.5</v>
      </c>
      <c r="G922" s="119">
        <f>G920-G921</f>
        <v>0</v>
      </c>
      <c r="H922" s="112">
        <f t="shared" si="1233"/>
        <v>0</v>
      </c>
      <c r="I922" s="112">
        <f t="shared" si="1234"/>
        <v>0</v>
      </c>
      <c r="J922" s="112">
        <f t="shared" si="1235"/>
        <v>0</v>
      </c>
      <c r="K922" s="112">
        <f t="shared" si="1236"/>
        <v>0</v>
      </c>
      <c r="L922" s="92" t="str">
        <f t="shared" si="1221"/>
        <v>TX Hồng Lĩnh</v>
      </c>
      <c r="M922" s="94">
        <f t="shared" si="1222"/>
        <v>0</v>
      </c>
      <c r="N922" s="92" t="s">
        <v>204</v>
      </c>
      <c r="O922" s="92" t="s">
        <v>218</v>
      </c>
    </row>
    <row r="923" spans="1:17" ht="25.5" hidden="1" customHeight="1">
      <c r="A923" s="109" t="s">
        <v>227</v>
      </c>
      <c r="B923" s="110" t="s">
        <v>23</v>
      </c>
      <c r="C923" s="111"/>
      <c r="D923" s="111"/>
      <c r="E923" s="111"/>
      <c r="F923" s="111"/>
      <c r="G923" s="112"/>
      <c r="H923" s="112">
        <f t="shared" ref="H923:K923" si="1237">H924+H925</f>
        <v>0</v>
      </c>
      <c r="I923" s="112">
        <f t="shared" si="1237"/>
        <v>0</v>
      </c>
      <c r="J923" s="112">
        <f t="shared" si="1237"/>
        <v>0</v>
      </c>
      <c r="K923" s="112">
        <f t="shared" si="1237"/>
        <v>0</v>
      </c>
      <c r="L923" s="92" t="str">
        <f t="shared" si="1221"/>
        <v>TX Hồng Lĩnh</v>
      </c>
      <c r="M923" s="94">
        <f t="shared" si="1222"/>
        <v>0</v>
      </c>
      <c r="N923" s="92" t="s">
        <v>204</v>
      </c>
      <c r="O923" s="92" t="s">
        <v>221</v>
      </c>
    </row>
    <row r="924" spans="1:17" ht="25.5" hidden="1" customHeight="1">
      <c r="A924" s="109" t="s">
        <v>8</v>
      </c>
      <c r="B924" s="110" t="s">
        <v>222</v>
      </c>
      <c r="C924" s="111"/>
      <c r="D924" s="111"/>
      <c r="E924" s="111">
        <v>0.8</v>
      </c>
      <c r="F924" s="111">
        <v>0.2</v>
      </c>
      <c r="G924" s="112"/>
      <c r="H924" s="112">
        <f t="shared" ref="H924:H926" si="1238">ROUND(C924*G924,0)</f>
        <v>0</v>
      </c>
      <c r="I924" s="112">
        <f t="shared" ref="I924:I926" si="1239">G924-H924-J924-K924</f>
        <v>0</v>
      </c>
      <c r="J924" s="112">
        <f t="shared" ref="J924:J926" si="1240">ROUND(E924*G924,0)</f>
        <v>0</v>
      </c>
      <c r="K924" s="112">
        <f t="shared" ref="K924:K926" si="1241">ROUND(F924*G924,0)</f>
        <v>0</v>
      </c>
      <c r="L924" s="92" t="str">
        <f t="shared" si="1221"/>
        <v>TX Hồng Lĩnh</v>
      </c>
      <c r="M924" s="94">
        <f t="shared" si="1222"/>
        <v>0</v>
      </c>
      <c r="N924" s="92" t="s">
        <v>204</v>
      </c>
      <c r="O924" s="92" t="s">
        <v>221</v>
      </c>
    </row>
    <row r="925" spans="1:17" ht="25.5" hidden="1" customHeight="1">
      <c r="A925" s="109" t="s">
        <v>8</v>
      </c>
      <c r="B925" s="110" t="s">
        <v>223</v>
      </c>
      <c r="C925" s="111"/>
      <c r="D925" s="111"/>
      <c r="E925" s="111">
        <v>0.5</v>
      </c>
      <c r="F925" s="111">
        <v>0.5</v>
      </c>
      <c r="G925" s="119">
        <f>G923-G924</f>
        <v>0</v>
      </c>
      <c r="H925" s="112">
        <f t="shared" si="1238"/>
        <v>0</v>
      </c>
      <c r="I925" s="112">
        <f t="shared" si="1239"/>
        <v>0</v>
      </c>
      <c r="J925" s="112">
        <f t="shared" si="1240"/>
        <v>0</v>
      </c>
      <c r="K925" s="112">
        <f t="shared" si="1241"/>
        <v>0</v>
      </c>
      <c r="L925" s="92" t="str">
        <f t="shared" si="1221"/>
        <v>TX Hồng Lĩnh</v>
      </c>
      <c r="M925" s="94">
        <f t="shared" si="1222"/>
        <v>0</v>
      </c>
      <c r="N925" s="92" t="s">
        <v>204</v>
      </c>
      <c r="O925" s="92" t="s">
        <v>221</v>
      </c>
    </row>
    <row r="926" spans="1:17" ht="25.5" hidden="1" customHeight="1">
      <c r="A926" s="109" t="s">
        <v>228</v>
      </c>
      <c r="B926" s="110" t="s">
        <v>25</v>
      </c>
      <c r="C926" s="111"/>
      <c r="D926" s="111"/>
      <c r="E926" s="111">
        <v>1</v>
      </c>
      <c r="F926" s="111"/>
      <c r="G926" s="112"/>
      <c r="H926" s="112">
        <f t="shared" si="1238"/>
        <v>0</v>
      </c>
      <c r="I926" s="112">
        <f t="shared" si="1239"/>
        <v>0</v>
      </c>
      <c r="J926" s="112">
        <f t="shared" si="1240"/>
        <v>0</v>
      </c>
      <c r="K926" s="112">
        <f t="shared" si="1241"/>
        <v>0</v>
      </c>
      <c r="L926" s="92" t="str">
        <f t="shared" si="1221"/>
        <v>TX Hồng Lĩnh</v>
      </c>
      <c r="M926" s="94">
        <f t="shared" si="1222"/>
        <v>0</v>
      </c>
      <c r="N926" s="92" t="s">
        <v>204</v>
      </c>
      <c r="O926" s="92" t="s">
        <v>224</v>
      </c>
    </row>
    <row r="927" spans="1:17" s="88" customFormat="1" ht="25.5" hidden="1" customHeight="1">
      <c r="A927" s="113">
        <v>3</v>
      </c>
      <c r="B927" s="114" t="s">
        <v>205</v>
      </c>
      <c r="C927" s="115"/>
      <c r="D927" s="115"/>
      <c r="E927" s="115"/>
      <c r="F927" s="115"/>
      <c r="G927" s="116">
        <f>G928+G935+G938+G941</f>
        <v>14900</v>
      </c>
      <c r="H927" s="116">
        <f>H928+H935+H938+H941</f>
        <v>0</v>
      </c>
      <c r="I927" s="116">
        <f>I928+I935+I938+I941</f>
        <v>6262</v>
      </c>
      <c r="J927" s="116">
        <f>J928+J935+J938+J941</f>
        <v>8121</v>
      </c>
      <c r="K927" s="116">
        <f>K928+K935+K938+K941</f>
        <v>517</v>
      </c>
      <c r="L927" s="108" t="str">
        <f t="shared" si="1221"/>
        <v>TX Hồng Lĩnh</v>
      </c>
      <c r="M927" s="94">
        <f t="shared" si="1222"/>
        <v>0</v>
      </c>
      <c r="N927" s="108" t="s">
        <v>206</v>
      </c>
      <c r="O927" s="108" t="s">
        <v>201</v>
      </c>
      <c r="P927" s="108"/>
      <c r="Q927" s="108"/>
    </row>
    <row r="928" spans="1:17" ht="25.5" hidden="1" customHeight="1">
      <c r="A928" s="109" t="s">
        <v>229</v>
      </c>
      <c r="B928" s="110" t="s">
        <v>217</v>
      </c>
      <c r="C928" s="111"/>
      <c r="D928" s="111"/>
      <c r="E928" s="111"/>
      <c r="F928" s="111"/>
      <c r="G928" s="117">
        <f>SUMIF('Bieu 01 (2020)'!$B$7:$B$19,"TX Hồng Lĩnh",'Bieu 01 (2020)'!$F$7:$F$19)-G935-G938-G941</f>
        <v>14500</v>
      </c>
      <c r="H928" s="116">
        <f>H929+H932</f>
        <v>0</v>
      </c>
      <c r="I928" s="116">
        <f t="shared" ref="I928:K928" si="1242">I929+I932</f>
        <v>6262</v>
      </c>
      <c r="J928" s="116">
        <f t="shared" si="1242"/>
        <v>7831</v>
      </c>
      <c r="K928" s="116">
        <f t="shared" si="1242"/>
        <v>407</v>
      </c>
      <c r="L928" s="92" t="str">
        <f t="shared" si="1221"/>
        <v>TX Hồng Lĩnh</v>
      </c>
      <c r="M928" s="94">
        <f t="shared" si="1222"/>
        <v>0</v>
      </c>
      <c r="N928" s="92" t="s">
        <v>206</v>
      </c>
      <c r="O928" s="92" t="s">
        <v>217</v>
      </c>
    </row>
    <row r="929" spans="1:15" ht="25.5" hidden="1" customHeight="1">
      <c r="A929" s="109" t="s">
        <v>71</v>
      </c>
      <c r="B929" s="110" t="s">
        <v>272</v>
      </c>
      <c r="C929" s="111"/>
      <c r="D929" s="111"/>
      <c r="E929" s="111"/>
      <c r="F929" s="111"/>
      <c r="G929" s="112">
        <v>55</v>
      </c>
      <c r="H929" s="112">
        <f t="shared" ref="H929:K929" si="1243">H930+H931</f>
        <v>0</v>
      </c>
      <c r="I929" s="112">
        <f t="shared" si="1243"/>
        <v>0</v>
      </c>
      <c r="J929" s="112">
        <f t="shared" si="1243"/>
        <v>32</v>
      </c>
      <c r="K929" s="112">
        <f t="shared" si="1243"/>
        <v>23</v>
      </c>
      <c r="L929" s="92" t="str">
        <f t="shared" si="1221"/>
        <v>TX Hồng Lĩnh</v>
      </c>
      <c r="M929" s="94">
        <f t="shared" si="1222"/>
        <v>0</v>
      </c>
      <c r="N929" s="92" t="s">
        <v>206</v>
      </c>
      <c r="O929" s="92" t="s">
        <v>217</v>
      </c>
    </row>
    <row r="930" spans="1:15" ht="25.5" hidden="1" customHeight="1">
      <c r="A930" s="109" t="s">
        <v>8</v>
      </c>
      <c r="B930" s="110" t="s">
        <v>231</v>
      </c>
      <c r="C930" s="111"/>
      <c r="D930" s="111"/>
      <c r="E930" s="111">
        <v>0.8</v>
      </c>
      <c r="F930" s="111">
        <v>0.2</v>
      </c>
      <c r="G930" s="119">
        <f>G929-G931</f>
        <v>31</v>
      </c>
      <c r="H930" s="112">
        <f t="shared" ref="H930:H931" si="1244">ROUND(C930*G930,0)</f>
        <v>0</v>
      </c>
      <c r="I930" s="112">
        <f t="shared" ref="I930:I931" si="1245">G930-H930-J930-K930</f>
        <v>0</v>
      </c>
      <c r="J930" s="112">
        <f t="shared" ref="J930:J931" si="1246">ROUND(E930*G930,0)</f>
        <v>25</v>
      </c>
      <c r="K930" s="112">
        <f t="shared" ref="K930:K931" si="1247">ROUND(F930*G930,0)</f>
        <v>6</v>
      </c>
      <c r="L930" s="92" t="str">
        <f t="shared" si="1221"/>
        <v>TX Hồng Lĩnh</v>
      </c>
      <c r="M930" s="94">
        <f t="shared" si="1222"/>
        <v>0</v>
      </c>
      <c r="N930" s="92" t="s">
        <v>206</v>
      </c>
      <c r="O930" s="92" t="s">
        <v>217</v>
      </c>
    </row>
    <row r="931" spans="1:15" ht="25.5" hidden="1" customHeight="1">
      <c r="A931" s="109" t="s">
        <v>8</v>
      </c>
      <c r="B931" s="110" t="s">
        <v>232</v>
      </c>
      <c r="C931" s="111"/>
      <c r="D931" s="111"/>
      <c r="E931" s="111">
        <v>0.3</v>
      </c>
      <c r="F931" s="111">
        <v>0.7</v>
      </c>
      <c r="G931" s="112">
        <v>24</v>
      </c>
      <c r="H931" s="112">
        <f t="shared" si="1244"/>
        <v>0</v>
      </c>
      <c r="I931" s="112">
        <f t="shared" si="1245"/>
        <v>0</v>
      </c>
      <c r="J931" s="112">
        <f t="shared" si="1246"/>
        <v>7</v>
      </c>
      <c r="K931" s="112">
        <f t="shared" si="1247"/>
        <v>17</v>
      </c>
      <c r="L931" s="92" t="str">
        <f t="shared" si="1221"/>
        <v>TX Hồng Lĩnh</v>
      </c>
      <c r="M931" s="94">
        <f t="shared" si="1222"/>
        <v>0</v>
      </c>
      <c r="N931" s="92" t="s">
        <v>206</v>
      </c>
      <c r="O931" s="92" t="s">
        <v>217</v>
      </c>
    </row>
    <row r="932" spans="1:15" ht="25.5" hidden="1" customHeight="1">
      <c r="A932" s="109" t="s">
        <v>72</v>
      </c>
      <c r="B932" s="110" t="s">
        <v>246</v>
      </c>
      <c r="C932" s="111"/>
      <c r="D932" s="111"/>
      <c r="E932" s="111"/>
      <c r="F932" s="111"/>
      <c r="G932" s="119">
        <f>G928-G929</f>
        <v>14445</v>
      </c>
      <c r="H932" s="112">
        <f t="shared" ref="H932:K932" si="1248">+H933+H934</f>
        <v>0</v>
      </c>
      <c r="I932" s="112">
        <f t="shared" si="1248"/>
        <v>6262</v>
      </c>
      <c r="J932" s="112">
        <f t="shared" si="1248"/>
        <v>7799</v>
      </c>
      <c r="K932" s="112">
        <f t="shared" si="1248"/>
        <v>384</v>
      </c>
      <c r="L932" s="92" t="str">
        <f t="shared" si="1221"/>
        <v>TX Hồng Lĩnh</v>
      </c>
      <c r="M932" s="94">
        <f t="shared" si="1222"/>
        <v>0</v>
      </c>
      <c r="N932" s="92" t="s">
        <v>206</v>
      </c>
      <c r="O932" s="92" t="s">
        <v>217</v>
      </c>
    </row>
    <row r="933" spans="1:15" ht="25.5" hidden="1" customHeight="1">
      <c r="A933" s="109" t="s">
        <v>8</v>
      </c>
      <c r="B933" s="110" t="s">
        <v>231</v>
      </c>
      <c r="C933" s="111"/>
      <c r="D933" s="111">
        <v>0.5</v>
      </c>
      <c r="E933" s="111">
        <v>0.5</v>
      </c>
      <c r="F933" s="111"/>
      <c r="G933" s="119">
        <f>G932-G934</f>
        <v>12525</v>
      </c>
      <c r="H933" s="112">
        <f t="shared" ref="H933:H934" si="1249">ROUND(C933*G933,0)</f>
        <v>0</v>
      </c>
      <c r="I933" s="112">
        <f t="shared" ref="I933:I934" si="1250">G933-H933-J933-K933</f>
        <v>6262</v>
      </c>
      <c r="J933" s="112">
        <f t="shared" ref="J933:J934" si="1251">ROUND(E933*G933,0)</f>
        <v>6263</v>
      </c>
      <c r="K933" s="112">
        <f t="shared" ref="K933:K934" si="1252">ROUND(F933*G933,0)</f>
        <v>0</v>
      </c>
      <c r="L933" s="92" t="str">
        <f t="shared" si="1221"/>
        <v>TX Hồng Lĩnh</v>
      </c>
      <c r="M933" s="94">
        <f t="shared" si="1222"/>
        <v>0</v>
      </c>
      <c r="N933" s="92" t="s">
        <v>206</v>
      </c>
      <c r="O933" s="92" t="s">
        <v>217</v>
      </c>
    </row>
    <row r="934" spans="1:15" ht="25.5" hidden="1" customHeight="1">
      <c r="A934" s="109" t="s">
        <v>8</v>
      </c>
      <c r="B934" s="110" t="s">
        <v>232</v>
      </c>
      <c r="C934" s="111"/>
      <c r="D934" s="111"/>
      <c r="E934" s="111">
        <v>0.8</v>
      </c>
      <c r="F934" s="111">
        <v>0.2</v>
      </c>
      <c r="G934" s="112">
        <v>1920</v>
      </c>
      <c r="H934" s="112">
        <f t="shared" si="1249"/>
        <v>0</v>
      </c>
      <c r="I934" s="112">
        <f t="shared" si="1250"/>
        <v>0</v>
      </c>
      <c r="J934" s="112">
        <f t="shared" si="1251"/>
        <v>1536</v>
      </c>
      <c r="K934" s="112">
        <f t="shared" si="1252"/>
        <v>384</v>
      </c>
      <c r="L934" s="92" t="str">
        <f t="shared" si="1221"/>
        <v>TX Hồng Lĩnh</v>
      </c>
      <c r="M934" s="94">
        <f t="shared" si="1222"/>
        <v>0</v>
      </c>
      <c r="N934" s="92" t="s">
        <v>206</v>
      </c>
      <c r="O934" s="92" t="s">
        <v>217</v>
      </c>
    </row>
    <row r="935" spans="1:15" ht="25.5" hidden="1" customHeight="1">
      <c r="A935" s="109" t="s">
        <v>234</v>
      </c>
      <c r="B935" s="110" t="s">
        <v>22</v>
      </c>
      <c r="C935" s="111"/>
      <c r="D935" s="111"/>
      <c r="E935" s="111"/>
      <c r="F935" s="111"/>
      <c r="G935" s="112">
        <v>100</v>
      </c>
      <c r="H935" s="112">
        <f t="shared" ref="H935:K935" si="1253">+H936+H937</f>
        <v>0</v>
      </c>
      <c r="I935" s="112">
        <f t="shared" si="1253"/>
        <v>0</v>
      </c>
      <c r="J935" s="112">
        <f t="shared" si="1253"/>
        <v>50</v>
      </c>
      <c r="K935" s="112">
        <f t="shared" si="1253"/>
        <v>50</v>
      </c>
      <c r="L935" s="92" t="str">
        <f t="shared" si="1221"/>
        <v>TX Hồng Lĩnh</v>
      </c>
      <c r="M935" s="94">
        <f t="shared" si="1222"/>
        <v>0</v>
      </c>
      <c r="N935" s="92" t="s">
        <v>206</v>
      </c>
      <c r="O935" s="92" t="s">
        <v>218</v>
      </c>
    </row>
    <row r="936" spans="1:15" ht="25.5" hidden="1" customHeight="1">
      <c r="A936" s="118" t="s">
        <v>8</v>
      </c>
      <c r="B936" s="56" t="s">
        <v>219</v>
      </c>
      <c r="C936" s="111"/>
      <c r="D936" s="111"/>
      <c r="E936" s="111">
        <v>1</v>
      </c>
      <c r="F936" s="111"/>
      <c r="G936" s="112"/>
      <c r="H936" s="112">
        <f t="shared" ref="H936:H937" si="1254">ROUND(C936*G936,0)</f>
        <v>0</v>
      </c>
      <c r="I936" s="112">
        <f t="shared" ref="I936:I937" si="1255">G936-H936-J936-K936</f>
        <v>0</v>
      </c>
      <c r="J936" s="112">
        <f t="shared" ref="J936:J937" si="1256">ROUND(E936*G936,0)</f>
        <v>0</v>
      </c>
      <c r="K936" s="112">
        <f t="shared" ref="K936:K937" si="1257">ROUND(F936*G936,0)</f>
        <v>0</v>
      </c>
      <c r="L936" s="92" t="str">
        <f t="shared" si="1221"/>
        <v>TX Hồng Lĩnh</v>
      </c>
      <c r="M936" s="94">
        <f t="shared" si="1222"/>
        <v>0</v>
      </c>
      <c r="N936" s="92" t="s">
        <v>206</v>
      </c>
      <c r="O936" s="92" t="s">
        <v>218</v>
      </c>
    </row>
    <row r="937" spans="1:15" ht="25.5" hidden="1" customHeight="1">
      <c r="A937" s="118" t="s">
        <v>8</v>
      </c>
      <c r="B937" s="56" t="s">
        <v>220</v>
      </c>
      <c r="C937" s="111"/>
      <c r="D937" s="111"/>
      <c r="E937" s="111">
        <v>0.5</v>
      </c>
      <c r="F937" s="111">
        <v>0.5</v>
      </c>
      <c r="G937" s="119">
        <f>G935-G936</f>
        <v>100</v>
      </c>
      <c r="H937" s="112">
        <f t="shared" si="1254"/>
        <v>0</v>
      </c>
      <c r="I937" s="112">
        <f t="shared" si="1255"/>
        <v>0</v>
      </c>
      <c r="J937" s="112">
        <f t="shared" si="1256"/>
        <v>50</v>
      </c>
      <c r="K937" s="112">
        <f t="shared" si="1257"/>
        <v>50</v>
      </c>
      <c r="L937" s="92" t="str">
        <f t="shared" si="1221"/>
        <v>TX Hồng Lĩnh</v>
      </c>
      <c r="M937" s="94">
        <f t="shared" si="1222"/>
        <v>0</v>
      </c>
      <c r="N937" s="92" t="s">
        <v>206</v>
      </c>
      <c r="O937" s="92" t="s">
        <v>218</v>
      </c>
    </row>
    <row r="938" spans="1:15" ht="25.5" hidden="1" customHeight="1">
      <c r="A938" s="109" t="s">
        <v>235</v>
      </c>
      <c r="B938" s="110" t="s">
        <v>23</v>
      </c>
      <c r="C938" s="111"/>
      <c r="D938" s="111"/>
      <c r="E938" s="111"/>
      <c r="F938" s="111"/>
      <c r="G938" s="112">
        <v>300</v>
      </c>
      <c r="H938" s="112">
        <f t="shared" ref="H938:I938" si="1258">+H939+H940</f>
        <v>0</v>
      </c>
      <c r="I938" s="112">
        <f t="shared" si="1258"/>
        <v>0</v>
      </c>
      <c r="J938" s="112">
        <f>+J939+J940</f>
        <v>240</v>
      </c>
      <c r="K938" s="112">
        <f t="shared" ref="K938" si="1259">+K939+K940</f>
        <v>60</v>
      </c>
      <c r="L938" s="92" t="str">
        <f t="shared" si="1221"/>
        <v>TX Hồng Lĩnh</v>
      </c>
      <c r="M938" s="94">
        <f t="shared" si="1222"/>
        <v>0</v>
      </c>
      <c r="N938" s="92" t="s">
        <v>206</v>
      </c>
      <c r="O938" s="92" t="s">
        <v>221</v>
      </c>
    </row>
    <row r="939" spans="1:15" ht="25.5" hidden="1" customHeight="1">
      <c r="A939" s="109" t="s">
        <v>8</v>
      </c>
      <c r="B939" s="110" t="s">
        <v>222</v>
      </c>
      <c r="C939" s="111"/>
      <c r="D939" s="111"/>
      <c r="E939" s="111">
        <v>0.8</v>
      </c>
      <c r="F939" s="111">
        <v>0.2</v>
      </c>
      <c r="G939" s="119">
        <f>G938-G940</f>
        <v>300</v>
      </c>
      <c r="H939" s="112">
        <f t="shared" ref="H939:H942" si="1260">ROUND(C939*G939,0)</f>
        <v>0</v>
      </c>
      <c r="I939" s="112">
        <f t="shared" ref="I939:I942" si="1261">G939-H939-J939-K939</f>
        <v>0</v>
      </c>
      <c r="J939" s="112">
        <f t="shared" ref="J939:J942" si="1262">ROUND(E939*G939,0)</f>
        <v>240</v>
      </c>
      <c r="K939" s="112">
        <f t="shared" ref="K939:K942" si="1263">ROUND(F939*G939,0)</f>
        <v>60</v>
      </c>
      <c r="L939" s="92" t="str">
        <f t="shared" si="1221"/>
        <v>TX Hồng Lĩnh</v>
      </c>
      <c r="M939" s="94">
        <f t="shared" si="1222"/>
        <v>0</v>
      </c>
      <c r="N939" s="92" t="s">
        <v>206</v>
      </c>
      <c r="O939" s="92" t="s">
        <v>221</v>
      </c>
    </row>
    <row r="940" spans="1:15" ht="25.5" hidden="1" customHeight="1">
      <c r="A940" s="109" t="s">
        <v>8</v>
      </c>
      <c r="B940" s="110" t="s">
        <v>223</v>
      </c>
      <c r="C940" s="111"/>
      <c r="D940" s="111"/>
      <c r="E940" s="111">
        <v>0.5</v>
      </c>
      <c r="F940" s="111">
        <v>0.5</v>
      </c>
      <c r="G940" s="112"/>
      <c r="H940" s="112">
        <f t="shared" si="1260"/>
        <v>0</v>
      </c>
      <c r="I940" s="112">
        <f t="shared" si="1261"/>
        <v>0</v>
      </c>
      <c r="J940" s="112">
        <f t="shared" si="1262"/>
        <v>0</v>
      </c>
      <c r="K940" s="112">
        <f t="shared" si="1263"/>
        <v>0</v>
      </c>
      <c r="L940" s="92" t="str">
        <f t="shared" si="1221"/>
        <v>TX Hồng Lĩnh</v>
      </c>
      <c r="M940" s="94">
        <f t="shared" si="1222"/>
        <v>0</v>
      </c>
      <c r="N940" s="92" t="s">
        <v>206</v>
      </c>
      <c r="O940" s="92" t="s">
        <v>221</v>
      </c>
    </row>
    <row r="941" spans="1:15" ht="25.5" hidden="1" customHeight="1">
      <c r="A941" s="109" t="s">
        <v>236</v>
      </c>
      <c r="B941" s="110" t="s">
        <v>25</v>
      </c>
      <c r="C941" s="111"/>
      <c r="D941" s="111"/>
      <c r="E941" s="111">
        <v>1</v>
      </c>
      <c r="F941" s="111"/>
      <c r="G941" s="112">
        <v>0</v>
      </c>
      <c r="H941" s="112">
        <f t="shared" si="1260"/>
        <v>0</v>
      </c>
      <c r="I941" s="112">
        <f t="shared" si="1261"/>
        <v>0</v>
      </c>
      <c r="J941" s="112">
        <f t="shared" si="1262"/>
        <v>0</v>
      </c>
      <c r="K941" s="112">
        <f t="shared" si="1263"/>
        <v>0</v>
      </c>
      <c r="L941" s="92" t="str">
        <f t="shared" si="1221"/>
        <v>TX Hồng Lĩnh</v>
      </c>
      <c r="M941" s="94">
        <f t="shared" si="1222"/>
        <v>0</v>
      </c>
      <c r="N941" s="92" t="s">
        <v>206</v>
      </c>
      <c r="O941" s="92" t="s">
        <v>224</v>
      </c>
    </row>
    <row r="942" spans="1:15" ht="25.5" hidden="1" customHeight="1">
      <c r="A942" s="109">
        <v>4</v>
      </c>
      <c r="B942" s="110" t="s">
        <v>207</v>
      </c>
      <c r="C942" s="111"/>
      <c r="D942" s="111">
        <v>0.5</v>
      </c>
      <c r="E942" s="111">
        <v>0.5</v>
      </c>
      <c r="F942" s="111"/>
      <c r="G942" s="117">
        <f>SUMIF('Bieu 01 (2020)'!$B$7:$B$19,"TX Hồng Lĩnh",'Bieu 01 (2020)'!$G$7:$G$19)</f>
        <v>4000</v>
      </c>
      <c r="H942" s="112">
        <f t="shared" si="1260"/>
        <v>0</v>
      </c>
      <c r="I942" s="112">
        <f t="shared" si="1261"/>
        <v>2000</v>
      </c>
      <c r="J942" s="112">
        <f t="shared" si="1262"/>
        <v>2000</v>
      </c>
      <c r="K942" s="112">
        <f t="shared" si="1263"/>
        <v>0</v>
      </c>
      <c r="L942" s="92" t="str">
        <f t="shared" si="1221"/>
        <v>TX Hồng Lĩnh</v>
      </c>
      <c r="M942" s="94">
        <f t="shared" si="1222"/>
        <v>0</v>
      </c>
      <c r="N942" s="92" t="s">
        <v>208</v>
      </c>
      <c r="O942" s="92" t="s">
        <v>201</v>
      </c>
    </row>
    <row r="943" spans="1:15" ht="25.5" hidden="1" customHeight="1">
      <c r="A943" s="109">
        <v>5</v>
      </c>
      <c r="B943" s="110" t="s">
        <v>29</v>
      </c>
      <c r="C943" s="111"/>
      <c r="D943" s="111"/>
      <c r="E943" s="111"/>
      <c r="F943" s="111"/>
      <c r="G943" s="117">
        <f>SUMIF('Bieu 01 (2020)'!$B$7:$B$19,"TX Hồng Lĩnh",'Bieu 01 (2020)'!$H$7:$H$19)</f>
        <v>21500</v>
      </c>
      <c r="H943" s="112">
        <f t="shared" ref="H943:I943" si="1264">H944+H945</f>
        <v>0</v>
      </c>
      <c r="I943" s="112">
        <f t="shared" si="1264"/>
        <v>0</v>
      </c>
      <c r="J943" s="112">
        <f>J944+J945</f>
        <v>20400</v>
      </c>
      <c r="K943" s="112">
        <f t="shared" ref="K943" si="1265">K944+K945</f>
        <v>1100</v>
      </c>
      <c r="L943" s="92" t="str">
        <f t="shared" si="1221"/>
        <v>TX Hồng Lĩnh</v>
      </c>
      <c r="M943" s="94">
        <f t="shared" si="1222"/>
        <v>0</v>
      </c>
      <c r="N943" s="92" t="s">
        <v>29</v>
      </c>
      <c r="O943" s="92" t="s">
        <v>201</v>
      </c>
    </row>
    <row r="944" spans="1:15" ht="25.5" hidden="1" customHeight="1">
      <c r="A944" s="109" t="s">
        <v>8</v>
      </c>
      <c r="B944" s="110" t="s">
        <v>237</v>
      </c>
      <c r="C944" s="111"/>
      <c r="D944" s="111"/>
      <c r="E944" s="111"/>
      <c r="F944" s="111">
        <v>1</v>
      </c>
      <c r="G944" s="112">
        <v>1100</v>
      </c>
      <c r="H944" s="112">
        <f t="shared" ref="H944:H945" si="1266">ROUND(C944*G944,0)</f>
        <v>0</v>
      </c>
      <c r="I944" s="112">
        <f t="shared" ref="I944:I945" si="1267">G944-H944-J944-K944</f>
        <v>0</v>
      </c>
      <c r="J944" s="112">
        <f t="shared" ref="J944:J945" si="1268">ROUND(E944*G944,0)</f>
        <v>0</v>
      </c>
      <c r="K944" s="112">
        <f t="shared" ref="K944:K945" si="1269">ROUND(F944*G944,0)</f>
        <v>1100</v>
      </c>
      <c r="L944" s="92" t="str">
        <f t="shared" si="1221"/>
        <v>TX Hồng Lĩnh</v>
      </c>
      <c r="M944" s="94">
        <f t="shared" si="1222"/>
        <v>0</v>
      </c>
      <c r="N944" s="92" t="s">
        <v>29</v>
      </c>
      <c r="O944" s="92" t="s">
        <v>238</v>
      </c>
    </row>
    <row r="945" spans="1:17" ht="25.5" hidden="1" customHeight="1">
      <c r="A945" s="109" t="s">
        <v>8</v>
      </c>
      <c r="B945" s="110" t="s">
        <v>239</v>
      </c>
      <c r="C945" s="111"/>
      <c r="D945" s="111"/>
      <c r="E945" s="111">
        <v>1</v>
      </c>
      <c r="F945" s="111"/>
      <c r="G945" s="119">
        <f>G943-G944</f>
        <v>20400</v>
      </c>
      <c r="H945" s="112">
        <f t="shared" si="1266"/>
        <v>0</v>
      </c>
      <c r="I945" s="112">
        <f t="shared" si="1267"/>
        <v>0</v>
      </c>
      <c r="J945" s="112">
        <f t="shared" si="1268"/>
        <v>20400</v>
      </c>
      <c r="K945" s="112">
        <f t="shared" si="1269"/>
        <v>0</v>
      </c>
      <c r="L945" s="92" t="str">
        <f t="shared" si="1221"/>
        <v>TX Hồng Lĩnh</v>
      </c>
      <c r="M945" s="94">
        <f t="shared" si="1222"/>
        <v>0</v>
      </c>
      <c r="N945" s="92" t="s">
        <v>29</v>
      </c>
      <c r="O945" s="92" t="s">
        <v>240</v>
      </c>
    </row>
    <row r="946" spans="1:17" s="88" customFormat="1" ht="25.5" hidden="1" customHeight="1">
      <c r="A946" s="113">
        <v>6</v>
      </c>
      <c r="B946" s="114" t="s">
        <v>31</v>
      </c>
      <c r="C946" s="115"/>
      <c r="D946" s="115"/>
      <c r="E946" s="115"/>
      <c r="F946" s="115"/>
      <c r="G946" s="116">
        <f>G947+G952</f>
        <v>2100</v>
      </c>
      <c r="H946" s="116">
        <f t="shared" ref="H946" si="1270">H947+H952</f>
        <v>0</v>
      </c>
      <c r="I946" s="116">
        <f>I947+I952</f>
        <v>0</v>
      </c>
      <c r="J946" s="116">
        <f t="shared" ref="J946:K946" si="1271">J947+J952</f>
        <v>1830</v>
      </c>
      <c r="K946" s="116">
        <f t="shared" si="1271"/>
        <v>270</v>
      </c>
      <c r="L946" s="108" t="str">
        <f t="shared" si="1221"/>
        <v>TX Hồng Lĩnh</v>
      </c>
      <c r="M946" s="94">
        <f t="shared" si="1222"/>
        <v>0</v>
      </c>
      <c r="N946" s="108" t="s">
        <v>165</v>
      </c>
      <c r="O946" s="108" t="s">
        <v>201</v>
      </c>
      <c r="P946" s="108"/>
      <c r="Q946" s="108"/>
    </row>
    <row r="947" spans="1:17" ht="25.5" hidden="1" customHeight="1">
      <c r="A947" s="109" t="s">
        <v>241</v>
      </c>
      <c r="B947" s="110" t="s">
        <v>242</v>
      </c>
      <c r="C947" s="111"/>
      <c r="D947" s="111"/>
      <c r="E947" s="111"/>
      <c r="F947" s="111"/>
      <c r="G947" s="112">
        <v>950</v>
      </c>
      <c r="H947" s="112">
        <f t="shared" ref="H947:I947" si="1272">H948+H951</f>
        <v>0</v>
      </c>
      <c r="I947" s="112">
        <f t="shared" si="1272"/>
        <v>0</v>
      </c>
      <c r="J947" s="112">
        <f>J948+J951</f>
        <v>880</v>
      </c>
      <c r="K947" s="112">
        <f t="shared" ref="K947" si="1273">K948+K951</f>
        <v>70</v>
      </c>
      <c r="L947" s="92" t="str">
        <f t="shared" si="1221"/>
        <v>TX Hồng Lĩnh</v>
      </c>
      <c r="M947" s="94">
        <f t="shared" si="1222"/>
        <v>0</v>
      </c>
      <c r="N947" s="92" t="s">
        <v>165</v>
      </c>
      <c r="O947" s="92" t="s">
        <v>243</v>
      </c>
      <c r="P947" s="92" t="s">
        <v>201</v>
      </c>
    </row>
    <row r="948" spans="1:17" ht="25.5" hidden="1" customHeight="1">
      <c r="A948" s="109" t="s">
        <v>71</v>
      </c>
      <c r="B948" s="110" t="s">
        <v>244</v>
      </c>
      <c r="C948" s="111"/>
      <c r="D948" s="111"/>
      <c r="E948" s="111"/>
      <c r="F948" s="111"/>
      <c r="G948" s="112">
        <v>160</v>
      </c>
      <c r="H948" s="112">
        <f t="shared" ref="H948:I948" si="1274">+H949+H950</f>
        <v>0</v>
      </c>
      <c r="I948" s="112">
        <f t="shared" si="1274"/>
        <v>0</v>
      </c>
      <c r="J948" s="112">
        <f>+J949+J950</f>
        <v>90</v>
      </c>
      <c r="K948" s="112">
        <f t="shared" ref="K948" si="1275">+K949+K950</f>
        <v>70</v>
      </c>
      <c r="L948" s="92" t="str">
        <f t="shared" si="1221"/>
        <v>TX Hồng Lĩnh</v>
      </c>
      <c r="M948" s="94">
        <f t="shared" si="1222"/>
        <v>0</v>
      </c>
      <c r="N948" s="92" t="s">
        <v>165</v>
      </c>
      <c r="O948" s="92" t="s">
        <v>243</v>
      </c>
    </row>
    <row r="949" spans="1:17" ht="25.5" hidden="1" customHeight="1">
      <c r="A949" s="109" t="s">
        <v>8</v>
      </c>
      <c r="B949" s="110" t="s">
        <v>245</v>
      </c>
      <c r="C949" s="111"/>
      <c r="D949" s="111"/>
      <c r="E949" s="111"/>
      <c r="F949" s="111">
        <v>1</v>
      </c>
      <c r="G949" s="112">
        <v>10</v>
      </c>
      <c r="H949" s="112">
        <f t="shared" ref="H949:H951" si="1276">ROUND(C949*G949,0)</f>
        <v>0</v>
      </c>
      <c r="I949" s="112">
        <f t="shared" ref="I949:I951" si="1277">G949-H949-J949-K949</f>
        <v>0</v>
      </c>
      <c r="J949" s="112">
        <f t="shared" ref="J949:J951" si="1278">ROUND(E949*G949,0)</f>
        <v>0</v>
      </c>
      <c r="K949" s="112">
        <f t="shared" ref="K949:K951" si="1279">ROUND(F949*G949,0)</f>
        <v>10</v>
      </c>
      <c r="L949" s="92" t="str">
        <f t="shared" si="1221"/>
        <v>TX Hồng Lĩnh</v>
      </c>
      <c r="M949" s="94">
        <f t="shared" si="1222"/>
        <v>0</v>
      </c>
      <c r="N949" s="92" t="s">
        <v>165</v>
      </c>
      <c r="O949" s="92" t="s">
        <v>243</v>
      </c>
    </row>
    <row r="950" spans="1:17" ht="25.5" hidden="1" customHeight="1">
      <c r="A950" s="109" t="s">
        <v>8</v>
      </c>
      <c r="B950" s="110" t="s">
        <v>246</v>
      </c>
      <c r="C950" s="111"/>
      <c r="D950" s="111"/>
      <c r="E950" s="111">
        <v>0.6</v>
      </c>
      <c r="F950" s="111">
        <v>0.4</v>
      </c>
      <c r="G950" s="119">
        <f>G948-G949</f>
        <v>150</v>
      </c>
      <c r="H950" s="112">
        <f t="shared" si="1276"/>
        <v>0</v>
      </c>
      <c r="I950" s="112">
        <f t="shared" si="1277"/>
        <v>0</v>
      </c>
      <c r="J950" s="112">
        <f t="shared" si="1278"/>
        <v>90</v>
      </c>
      <c r="K950" s="112">
        <f t="shared" si="1279"/>
        <v>60</v>
      </c>
      <c r="L950" s="92" t="str">
        <f t="shared" si="1221"/>
        <v>TX Hồng Lĩnh</v>
      </c>
      <c r="M950" s="94">
        <f t="shared" si="1222"/>
        <v>0</v>
      </c>
      <c r="N950" s="92" t="s">
        <v>165</v>
      </c>
      <c r="O950" s="92" t="s">
        <v>243</v>
      </c>
    </row>
    <row r="951" spans="1:17" ht="25.5" hidden="1" customHeight="1">
      <c r="A951" s="109" t="s">
        <v>72</v>
      </c>
      <c r="B951" s="110" t="s">
        <v>247</v>
      </c>
      <c r="C951" s="111"/>
      <c r="D951" s="111"/>
      <c r="E951" s="111">
        <v>1</v>
      </c>
      <c r="F951" s="111"/>
      <c r="G951" s="119">
        <f>G947-G948</f>
        <v>790</v>
      </c>
      <c r="H951" s="112">
        <f t="shared" si="1276"/>
        <v>0</v>
      </c>
      <c r="I951" s="112">
        <f t="shared" si="1277"/>
        <v>0</v>
      </c>
      <c r="J951" s="112">
        <f t="shared" si="1278"/>
        <v>790</v>
      </c>
      <c r="K951" s="112">
        <f t="shared" si="1279"/>
        <v>0</v>
      </c>
      <c r="L951" s="92" t="str">
        <f t="shared" si="1221"/>
        <v>TX Hồng Lĩnh</v>
      </c>
      <c r="M951" s="94">
        <f t="shared" si="1222"/>
        <v>0</v>
      </c>
      <c r="N951" s="92" t="s">
        <v>165</v>
      </c>
      <c r="O951" s="92" t="s">
        <v>243</v>
      </c>
    </row>
    <row r="952" spans="1:17" ht="25.5" hidden="1" customHeight="1">
      <c r="A952" s="109" t="s">
        <v>248</v>
      </c>
      <c r="B952" s="110" t="s">
        <v>249</v>
      </c>
      <c r="C952" s="111"/>
      <c r="D952" s="111"/>
      <c r="E952" s="111"/>
      <c r="F952" s="111"/>
      <c r="G952" s="117">
        <f>SUMIF('Bieu 01 (2020)'!$B$7:$B$19,"TX Hồng Lĩnh",'Bieu 01 (2020)'!$I$7:$I$19)-G947</f>
        <v>1150</v>
      </c>
      <c r="H952" s="112">
        <f t="shared" ref="H952:I952" si="1280">+H953+H954</f>
        <v>0</v>
      </c>
      <c r="I952" s="112">
        <f t="shared" si="1280"/>
        <v>0</v>
      </c>
      <c r="J952" s="112">
        <f>+J953+J954</f>
        <v>950</v>
      </c>
      <c r="K952" s="112">
        <f t="shared" ref="K952" si="1281">+K953+K954</f>
        <v>200</v>
      </c>
      <c r="L952" s="92" t="str">
        <f t="shared" si="1221"/>
        <v>TX Hồng Lĩnh</v>
      </c>
      <c r="M952" s="94">
        <f t="shared" si="1222"/>
        <v>0</v>
      </c>
      <c r="N952" s="92" t="s">
        <v>165</v>
      </c>
      <c r="O952" s="92" t="s">
        <v>250</v>
      </c>
      <c r="P952" s="92" t="s">
        <v>201</v>
      </c>
    </row>
    <row r="953" spans="1:17" ht="25.5" hidden="1" customHeight="1">
      <c r="A953" s="109" t="s">
        <v>8</v>
      </c>
      <c r="B953" s="110" t="s">
        <v>251</v>
      </c>
      <c r="C953" s="111"/>
      <c r="D953" s="111"/>
      <c r="E953" s="111">
        <v>1</v>
      </c>
      <c r="F953" s="111"/>
      <c r="G953" s="119">
        <f>G952-G954</f>
        <v>950</v>
      </c>
      <c r="H953" s="112">
        <f t="shared" ref="H953:H955" si="1282">ROUND(C953*G953,0)</f>
        <v>0</v>
      </c>
      <c r="I953" s="112">
        <f t="shared" ref="I953:I955" si="1283">G953-H953-J953-K953</f>
        <v>0</v>
      </c>
      <c r="J953" s="112">
        <f t="shared" ref="J953:J955" si="1284">ROUND(E953*G953,0)</f>
        <v>950</v>
      </c>
      <c r="K953" s="112">
        <f t="shared" ref="K953:K955" si="1285">ROUND(F953*G953,0)</f>
        <v>0</v>
      </c>
      <c r="L953" s="92" t="str">
        <f t="shared" si="1221"/>
        <v>TX Hồng Lĩnh</v>
      </c>
      <c r="M953" s="94">
        <f t="shared" si="1222"/>
        <v>0</v>
      </c>
      <c r="N953" s="92" t="s">
        <v>165</v>
      </c>
      <c r="O953" s="92" t="s">
        <v>250</v>
      </c>
    </row>
    <row r="954" spans="1:17" ht="25.5" hidden="1" customHeight="1">
      <c r="A954" s="109" t="s">
        <v>8</v>
      </c>
      <c r="B954" s="110" t="s">
        <v>252</v>
      </c>
      <c r="C954" s="111"/>
      <c r="D954" s="111"/>
      <c r="E954" s="111"/>
      <c r="F954" s="111">
        <v>1</v>
      </c>
      <c r="G954" s="112">
        <v>200</v>
      </c>
      <c r="H954" s="112">
        <f t="shared" si="1282"/>
        <v>0</v>
      </c>
      <c r="I954" s="112">
        <f t="shared" si="1283"/>
        <v>0</v>
      </c>
      <c r="J954" s="112">
        <f t="shared" si="1284"/>
        <v>0</v>
      </c>
      <c r="K954" s="112">
        <f t="shared" si="1285"/>
        <v>200</v>
      </c>
      <c r="L954" s="92" t="str">
        <f t="shared" si="1221"/>
        <v>TX Hồng Lĩnh</v>
      </c>
      <c r="M954" s="94">
        <f t="shared" si="1222"/>
        <v>0</v>
      </c>
      <c r="N954" s="92" t="s">
        <v>165</v>
      </c>
      <c r="O954" s="92" t="s">
        <v>250</v>
      </c>
    </row>
    <row r="955" spans="1:17" ht="25.5" hidden="1" customHeight="1">
      <c r="A955" s="109">
        <v>7</v>
      </c>
      <c r="B955" s="110" t="s">
        <v>209</v>
      </c>
      <c r="C955" s="111"/>
      <c r="D955" s="111"/>
      <c r="E955" s="111"/>
      <c r="F955" s="111">
        <v>1</v>
      </c>
      <c r="G955" s="117">
        <f>SUMIF('Bieu 01 (2020)'!$B$7:$B$19,"TX Hồng Lĩnh",'Bieu 01 (2020)'!$J$7:$J$19)</f>
        <v>950</v>
      </c>
      <c r="H955" s="112">
        <f t="shared" si="1282"/>
        <v>0</v>
      </c>
      <c r="I955" s="112">
        <f t="shared" si="1283"/>
        <v>0</v>
      </c>
      <c r="J955" s="112">
        <f t="shared" si="1284"/>
        <v>0</v>
      </c>
      <c r="K955" s="112">
        <f t="shared" si="1285"/>
        <v>950</v>
      </c>
      <c r="L955" s="92" t="str">
        <f t="shared" si="1221"/>
        <v>TX Hồng Lĩnh</v>
      </c>
      <c r="M955" s="94">
        <f t="shared" si="1222"/>
        <v>0</v>
      </c>
      <c r="N955" s="92" t="s">
        <v>210</v>
      </c>
      <c r="O955" s="92" t="s">
        <v>201</v>
      </c>
    </row>
    <row r="956" spans="1:17" s="88" customFormat="1" ht="25.5" hidden="1" customHeight="1">
      <c r="A956" s="113">
        <v>8</v>
      </c>
      <c r="B956" s="114" t="s">
        <v>211</v>
      </c>
      <c r="C956" s="115"/>
      <c r="D956" s="115"/>
      <c r="E956" s="115"/>
      <c r="F956" s="115"/>
      <c r="G956" s="116">
        <f>G957</f>
        <v>5900</v>
      </c>
      <c r="H956" s="116">
        <f t="shared" ref="H956:K956" si="1286">H957</f>
        <v>0</v>
      </c>
      <c r="I956" s="116">
        <f t="shared" si="1286"/>
        <v>0</v>
      </c>
      <c r="J956" s="116">
        <f t="shared" si="1286"/>
        <v>5900</v>
      </c>
      <c r="K956" s="116">
        <f t="shared" si="1286"/>
        <v>0</v>
      </c>
      <c r="L956" s="108" t="str">
        <f t="shared" si="1221"/>
        <v>TX Hồng Lĩnh</v>
      </c>
      <c r="M956" s="94">
        <f t="shared" si="1222"/>
        <v>0</v>
      </c>
      <c r="N956" s="108" t="s">
        <v>32</v>
      </c>
      <c r="O956" s="108" t="s">
        <v>201</v>
      </c>
      <c r="P956" s="108" t="s">
        <v>311</v>
      </c>
      <c r="Q956" s="108"/>
    </row>
    <row r="957" spans="1:17" ht="25.5" hidden="1" customHeight="1">
      <c r="A957" s="109" t="s">
        <v>71</v>
      </c>
      <c r="B957" s="110" t="s">
        <v>358</v>
      </c>
      <c r="C957" s="111"/>
      <c r="D957" s="111"/>
      <c r="E957" s="111"/>
      <c r="F957" s="111"/>
      <c r="G957" s="117">
        <f>SUMIF('Bieu 01 (2020)'!$B$7:$B$19,"TX Hồng Lĩnh",'Bieu 01 (2020)'!$K$7:$K$19)</f>
        <v>5900</v>
      </c>
      <c r="H957" s="112">
        <f t="shared" ref="H957:I957" si="1287">+H958+H959</f>
        <v>0</v>
      </c>
      <c r="I957" s="112">
        <f t="shared" si="1287"/>
        <v>0</v>
      </c>
      <c r="J957" s="112">
        <f>+J958+J959</f>
        <v>5900</v>
      </c>
      <c r="K957" s="112">
        <f t="shared" ref="K957" si="1288">+K958+K959</f>
        <v>0</v>
      </c>
      <c r="L957" s="92" t="str">
        <f t="shared" si="1221"/>
        <v>TX Hồng Lĩnh</v>
      </c>
      <c r="M957" s="94">
        <f t="shared" si="1222"/>
        <v>0</v>
      </c>
      <c r="N957" s="92" t="s">
        <v>32</v>
      </c>
      <c r="P957" s="108" t="s">
        <v>311</v>
      </c>
    </row>
    <row r="958" spans="1:17" ht="25.5" hidden="1" customHeight="1">
      <c r="A958" s="109" t="s">
        <v>8</v>
      </c>
      <c r="B958" s="110" t="s">
        <v>255</v>
      </c>
      <c r="C958" s="111"/>
      <c r="D958" s="111"/>
      <c r="E958" s="120">
        <v>0.7</v>
      </c>
      <c r="F958" s="120">
        <v>0.3</v>
      </c>
      <c r="G958" s="112"/>
      <c r="H958" s="112">
        <f t="shared" ref="H958:H959" si="1289">ROUND(C958*G958,0)</f>
        <v>0</v>
      </c>
      <c r="I958" s="112">
        <f t="shared" ref="I958:I959" si="1290">G958-H958-J958-K958</f>
        <v>0</v>
      </c>
      <c r="J958" s="112">
        <f t="shared" ref="J958:J959" si="1291">ROUND(E958*G958,0)</f>
        <v>0</v>
      </c>
      <c r="K958" s="112">
        <f t="shared" ref="K958:K959" si="1292">ROUND(F958*G958,0)</f>
        <v>0</v>
      </c>
      <c r="L958" s="92" t="str">
        <f t="shared" si="1221"/>
        <v>TX Hồng Lĩnh</v>
      </c>
      <c r="M958" s="94">
        <f t="shared" si="1222"/>
        <v>0</v>
      </c>
      <c r="N958" s="92" t="s">
        <v>32</v>
      </c>
      <c r="P958" s="108" t="s">
        <v>311</v>
      </c>
      <c r="Q958" s="92" t="s">
        <v>256</v>
      </c>
    </row>
    <row r="959" spans="1:17" ht="25.5" hidden="1" customHeight="1">
      <c r="A959" s="109" t="s">
        <v>8</v>
      </c>
      <c r="B959" s="110" t="s">
        <v>246</v>
      </c>
      <c r="C959" s="111"/>
      <c r="D959" s="111"/>
      <c r="E959" s="111">
        <v>1</v>
      </c>
      <c r="F959" s="111"/>
      <c r="G959" s="119">
        <f>G957-G958</f>
        <v>5900</v>
      </c>
      <c r="H959" s="112">
        <f t="shared" si="1289"/>
        <v>0</v>
      </c>
      <c r="I959" s="112">
        <f t="shared" si="1290"/>
        <v>0</v>
      </c>
      <c r="J959" s="112">
        <f t="shared" si="1291"/>
        <v>5900</v>
      </c>
      <c r="K959" s="112">
        <f t="shared" si="1292"/>
        <v>0</v>
      </c>
      <c r="L959" s="92" t="str">
        <f t="shared" si="1221"/>
        <v>TX Hồng Lĩnh</v>
      </c>
      <c r="M959" s="94">
        <f t="shared" si="1222"/>
        <v>0</v>
      </c>
      <c r="N959" s="92" t="s">
        <v>32</v>
      </c>
      <c r="P959" s="108" t="s">
        <v>311</v>
      </c>
      <c r="Q959" s="92" t="s">
        <v>313</v>
      </c>
    </row>
    <row r="960" spans="1:17" ht="25.5" hidden="1" customHeight="1">
      <c r="A960" s="109">
        <v>9</v>
      </c>
      <c r="B960" s="110" t="s">
        <v>212</v>
      </c>
      <c r="C960" s="111"/>
      <c r="D960" s="111"/>
      <c r="E960" s="111"/>
      <c r="F960" s="111"/>
      <c r="G960" s="112">
        <f>G961+G962</f>
        <v>460</v>
      </c>
      <c r="H960" s="112">
        <f t="shared" ref="H960:K960" si="1293">H961+H962</f>
        <v>0</v>
      </c>
      <c r="I960" s="112">
        <f t="shared" si="1293"/>
        <v>230</v>
      </c>
      <c r="J960" s="112">
        <f t="shared" si="1293"/>
        <v>230</v>
      </c>
      <c r="K960" s="112">
        <f t="shared" si="1293"/>
        <v>0</v>
      </c>
      <c r="L960" s="92" t="str">
        <f t="shared" si="1221"/>
        <v>TX Hồng Lĩnh</v>
      </c>
      <c r="M960" s="94">
        <f t="shared" si="1222"/>
        <v>0</v>
      </c>
      <c r="N960" s="92" t="s">
        <v>213</v>
      </c>
      <c r="O960" s="92" t="s">
        <v>201</v>
      </c>
    </row>
    <row r="961" spans="1:17" ht="25.5" hidden="1" customHeight="1">
      <c r="A961" s="109" t="s">
        <v>8</v>
      </c>
      <c r="B961" s="110" t="s">
        <v>259</v>
      </c>
      <c r="C961" s="121">
        <v>0.7</v>
      </c>
      <c r="D961" s="121">
        <v>0.2</v>
      </c>
      <c r="E961" s="121">
        <v>0.1</v>
      </c>
      <c r="F961" s="111"/>
      <c r="G961" s="112"/>
      <c r="H961" s="112">
        <f t="shared" ref="H961:H962" si="1294">ROUND(C961*G961,0)</f>
        <v>0</v>
      </c>
      <c r="I961" s="112">
        <f t="shared" ref="I961:I962" si="1295">G961-H961-J961-K961</f>
        <v>0</v>
      </c>
      <c r="J961" s="112">
        <f t="shared" ref="J961:J962" si="1296">ROUND(E961*G961,0)</f>
        <v>0</v>
      </c>
      <c r="K961" s="112">
        <f t="shared" ref="K961:K962" si="1297">ROUND(F961*G961,0)</f>
        <v>0</v>
      </c>
      <c r="L961" s="92" t="str">
        <f t="shared" si="1221"/>
        <v>TX Hồng Lĩnh</v>
      </c>
      <c r="M961" s="94">
        <f t="shared" si="1222"/>
        <v>0</v>
      </c>
      <c r="N961" s="92" t="s">
        <v>213</v>
      </c>
    </row>
    <row r="962" spans="1:17" ht="25.5" hidden="1" customHeight="1">
      <c r="A962" s="109" t="s">
        <v>8</v>
      </c>
      <c r="B962" s="110" t="s">
        <v>260</v>
      </c>
      <c r="C962" s="111"/>
      <c r="D962" s="121">
        <v>0.5</v>
      </c>
      <c r="E962" s="121">
        <v>0.5</v>
      </c>
      <c r="F962" s="111"/>
      <c r="G962" s="117">
        <f>SUMIF('Bieu 01 (2020)'!$B$7:$B$19,"TX Hồng Lĩnh",'Bieu 01 (2020)'!$L$7:$L$19)-G961</f>
        <v>460</v>
      </c>
      <c r="H962" s="112">
        <f t="shared" si="1294"/>
        <v>0</v>
      </c>
      <c r="I962" s="112">
        <f t="shared" si="1295"/>
        <v>230</v>
      </c>
      <c r="J962" s="112">
        <f t="shared" si="1296"/>
        <v>230</v>
      </c>
      <c r="K962" s="112">
        <f t="shared" si="1297"/>
        <v>0</v>
      </c>
      <c r="L962" s="92" t="str">
        <f t="shared" si="1221"/>
        <v>TX Hồng Lĩnh</v>
      </c>
      <c r="M962" s="94">
        <f t="shared" si="1222"/>
        <v>0</v>
      </c>
      <c r="N962" s="92" t="s">
        <v>213</v>
      </c>
    </row>
    <row r="963" spans="1:17" s="88" customFormat="1" ht="25.5" hidden="1" customHeight="1">
      <c r="A963" s="113">
        <v>10</v>
      </c>
      <c r="B963" s="114" t="s">
        <v>214</v>
      </c>
      <c r="C963" s="115"/>
      <c r="D963" s="115"/>
      <c r="E963" s="115"/>
      <c r="F963" s="115"/>
      <c r="G963" s="116">
        <f>+G964+G973+G983+G987+G988+G989</f>
        <v>20000</v>
      </c>
      <c r="H963" s="116">
        <f>+H964+H973+H983+H987+H988+H989</f>
        <v>0</v>
      </c>
      <c r="I963" s="116">
        <f>+I964+I973+I983+I987+I988+I989</f>
        <v>5700</v>
      </c>
      <c r="J963" s="116">
        <f>+J964+J973+J983+J987+J988+J989</f>
        <v>13800</v>
      </c>
      <c r="K963" s="116">
        <f>+K964+K973+K983+K987+K988+K989</f>
        <v>500</v>
      </c>
      <c r="L963" s="108" t="str">
        <f t="shared" si="1221"/>
        <v>TX Hồng Lĩnh</v>
      </c>
      <c r="M963" s="94">
        <f t="shared" si="1222"/>
        <v>0</v>
      </c>
      <c r="N963" s="108" t="s">
        <v>215</v>
      </c>
      <c r="O963" s="108" t="s">
        <v>201</v>
      </c>
      <c r="P963" s="108"/>
      <c r="Q963" s="108"/>
    </row>
    <row r="964" spans="1:17" s="88" customFormat="1" ht="25.5" hidden="1" customHeight="1">
      <c r="A964" s="113" t="s">
        <v>261</v>
      </c>
      <c r="B964" s="114" t="s">
        <v>262</v>
      </c>
      <c r="C964" s="115"/>
      <c r="D964" s="115"/>
      <c r="E964" s="115"/>
      <c r="F964" s="115"/>
      <c r="G964" s="116"/>
      <c r="H964" s="116">
        <f>H965+H968</f>
        <v>0</v>
      </c>
      <c r="I964" s="116">
        <f>I965+I968</f>
        <v>0</v>
      </c>
      <c r="J964" s="116">
        <f t="shared" ref="J964:K964" si="1298">J965+J968</f>
        <v>0</v>
      </c>
      <c r="K964" s="116">
        <f t="shared" si="1298"/>
        <v>0</v>
      </c>
      <c r="L964" s="108" t="str">
        <f t="shared" si="1221"/>
        <v>TX Hồng Lĩnh</v>
      </c>
      <c r="M964" s="94">
        <f t="shared" si="1222"/>
        <v>0</v>
      </c>
      <c r="N964" s="92" t="s">
        <v>215</v>
      </c>
      <c r="O964" s="108" t="s">
        <v>263</v>
      </c>
      <c r="P964" s="108" t="s">
        <v>201</v>
      </c>
      <c r="Q964" s="108"/>
    </row>
    <row r="965" spans="1:17" ht="30.75" hidden="1" customHeight="1">
      <c r="A965" s="109" t="s">
        <v>71</v>
      </c>
      <c r="B965" s="110" t="s">
        <v>359</v>
      </c>
      <c r="C965" s="111"/>
      <c r="D965" s="111"/>
      <c r="E965" s="111"/>
      <c r="F965" s="111"/>
      <c r="G965" s="112"/>
      <c r="H965" s="112">
        <f t="shared" ref="H965:K965" si="1299">+H966+H967</f>
        <v>0</v>
      </c>
      <c r="I965" s="112">
        <f t="shared" si="1299"/>
        <v>0</v>
      </c>
      <c r="J965" s="112">
        <f t="shared" si="1299"/>
        <v>0</v>
      </c>
      <c r="K965" s="112">
        <f t="shared" si="1299"/>
        <v>0</v>
      </c>
      <c r="L965" s="92" t="str">
        <f t="shared" si="1221"/>
        <v>TX Hồng Lĩnh</v>
      </c>
      <c r="M965" s="94">
        <f t="shared" si="1222"/>
        <v>0</v>
      </c>
      <c r="N965" s="92" t="s">
        <v>215</v>
      </c>
      <c r="O965" s="92" t="s">
        <v>263</v>
      </c>
      <c r="P965" s="92" t="s">
        <v>265</v>
      </c>
    </row>
    <row r="966" spans="1:17" ht="25.5" hidden="1" customHeight="1">
      <c r="A966" s="109" t="s">
        <v>8</v>
      </c>
      <c r="B966" s="110" t="s">
        <v>266</v>
      </c>
      <c r="C966" s="111"/>
      <c r="D966" s="111">
        <v>1</v>
      </c>
      <c r="E966" s="111"/>
      <c r="F966" s="111"/>
      <c r="G966" s="119">
        <f>ROUND(G965*55%,0)</f>
        <v>0</v>
      </c>
      <c r="H966" s="112">
        <f t="shared" ref="H966:H967" si="1300">ROUND(C966*G966,0)</f>
        <v>0</v>
      </c>
      <c r="I966" s="112">
        <f t="shared" ref="I966:I967" si="1301">G966-H966-J966-K966</f>
        <v>0</v>
      </c>
      <c r="J966" s="112">
        <f t="shared" ref="J966:J967" si="1302">ROUND(E966*G966,0)</f>
        <v>0</v>
      </c>
      <c r="K966" s="112">
        <f t="shared" ref="K966:K967" si="1303">ROUND(F966*G966,0)</f>
        <v>0</v>
      </c>
      <c r="L966" s="92" t="str">
        <f t="shared" si="1221"/>
        <v>TX Hồng Lĩnh</v>
      </c>
      <c r="M966" s="94">
        <f t="shared" si="1222"/>
        <v>0</v>
      </c>
      <c r="N966" s="92" t="s">
        <v>215</v>
      </c>
      <c r="O966" s="92" t="s">
        <v>263</v>
      </c>
      <c r="P966" s="92" t="s">
        <v>265</v>
      </c>
      <c r="Q966" s="92" t="s">
        <v>267</v>
      </c>
    </row>
    <row r="967" spans="1:17" ht="25.5" hidden="1" customHeight="1">
      <c r="A967" s="109" t="s">
        <v>8</v>
      </c>
      <c r="B967" s="110" t="s">
        <v>268</v>
      </c>
      <c r="C967" s="111"/>
      <c r="D967" s="111">
        <v>0.6</v>
      </c>
      <c r="E967" s="111">
        <v>0.4</v>
      </c>
      <c r="F967" s="111"/>
      <c r="G967" s="119">
        <f>G965-G966</f>
        <v>0</v>
      </c>
      <c r="H967" s="112">
        <f t="shared" si="1300"/>
        <v>0</v>
      </c>
      <c r="I967" s="112">
        <f t="shared" si="1301"/>
        <v>0</v>
      </c>
      <c r="J967" s="112">
        <f t="shared" si="1302"/>
        <v>0</v>
      </c>
      <c r="K967" s="112">
        <f t="shared" si="1303"/>
        <v>0</v>
      </c>
      <c r="L967" s="92" t="str">
        <f t="shared" si="1221"/>
        <v>TX Hồng Lĩnh</v>
      </c>
      <c r="M967" s="94">
        <f t="shared" si="1222"/>
        <v>0</v>
      </c>
      <c r="N967" s="92" t="s">
        <v>215</v>
      </c>
      <c r="O967" s="92" t="s">
        <v>263</v>
      </c>
      <c r="P967" s="92" t="s">
        <v>265</v>
      </c>
      <c r="Q967" s="92" t="s">
        <v>269</v>
      </c>
    </row>
    <row r="968" spans="1:17" ht="25.5" hidden="1" customHeight="1">
      <c r="A968" s="109" t="s">
        <v>72</v>
      </c>
      <c r="B968" s="110" t="s">
        <v>270</v>
      </c>
      <c r="C968" s="111"/>
      <c r="D968" s="111"/>
      <c r="E968" s="111"/>
      <c r="F968" s="111"/>
      <c r="G968" s="119">
        <f>G964-G965</f>
        <v>0</v>
      </c>
      <c r="H968" s="112">
        <f>+H969+H970</f>
        <v>0</v>
      </c>
      <c r="I968" s="112">
        <f t="shared" ref="I968" si="1304">+I969+I970</f>
        <v>0</v>
      </c>
      <c r="J968" s="112">
        <f>+J969+J970</f>
        <v>0</v>
      </c>
      <c r="K968" s="112">
        <f t="shared" ref="K968" si="1305">+K969+K970</f>
        <v>0</v>
      </c>
      <c r="L968" s="92" t="str">
        <f t="shared" si="1221"/>
        <v>TX Hồng Lĩnh</v>
      </c>
      <c r="M968" s="94">
        <f t="shared" si="1222"/>
        <v>0</v>
      </c>
      <c r="N968" s="92" t="s">
        <v>215</v>
      </c>
      <c r="O968" s="92" t="s">
        <v>263</v>
      </c>
      <c r="P968" s="92" t="s">
        <v>271</v>
      </c>
    </row>
    <row r="969" spans="1:17" ht="25.5" hidden="1" customHeight="1">
      <c r="A969" s="109" t="s">
        <v>8</v>
      </c>
      <c r="B969" s="110" t="s">
        <v>266</v>
      </c>
      <c r="C969" s="111"/>
      <c r="D969" s="111"/>
      <c r="E969" s="111">
        <v>1</v>
      </c>
      <c r="F969" s="111"/>
      <c r="G969" s="119">
        <f>ROUND(G968*55%,0)</f>
        <v>0</v>
      </c>
      <c r="H969" s="112">
        <f t="shared" ref="H969" si="1306">ROUND(C969*G969,0)</f>
        <v>0</v>
      </c>
      <c r="I969" s="112">
        <f t="shared" ref="I969" si="1307">G969-H969-J969-K969</f>
        <v>0</v>
      </c>
      <c r="J969" s="112">
        <f t="shared" ref="J969" si="1308">ROUND(E969*G969,0)</f>
        <v>0</v>
      </c>
      <c r="K969" s="112">
        <f t="shared" ref="K969" si="1309">ROUND(F969*G969,0)</f>
        <v>0</v>
      </c>
      <c r="L969" s="92" t="str">
        <f t="shared" si="1221"/>
        <v>TX Hồng Lĩnh</v>
      </c>
      <c r="M969" s="94">
        <f t="shared" si="1222"/>
        <v>0</v>
      </c>
      <c r="N969" s="92" t="s">
        <v>215</v>
      </c>
      <c r="O969" s="92" t="s">
        <v>263</v>
      </c>
      <c r="P969" s="92" t="s">
        <v>271</v>
      </c>
      <c r="Q969" s="92" t="s">
        <v>267</v>
      </c>
    </row>
    <row r="970" spans="1:17" ht="25.5" hidden="1" customHeight="1">
      <c r="A970" s="109" t="s">
        <v>8</v>
      </c>
      <c r="B970" s="110" t="s">
        <v>268</v>
      </c>
      <c r="C970" s="111"/>
      <c r="D970" s="111"/>
      <c r="E970" s="111"/>
      <c r="F970" s="111"/>
      <c r="G970" s="119">
        <f>G968-G969</f>
        <v>0</v>
      </c>
      <c r="H970" s="112">
        <f>H971+H972</f>
        <v>0</v>
      </c>
      <c r="I970" s="112">
        <f t="shared" ref="I970:K970" si="1310">I971+I972</f>
        <v>0</v>
      </c>
      <c r="J970" s="112">
        <f t="shared" si="1310"/>
        <v>0</v>
      </c>
      <c r="K970" s="112">
        <f t="shared" si="1310"/>
        <v>0</v>
      </c>
      <c r="L970" s="92" t="str">
        <f t="shared" si="1221"/>
        <v>TX Hồng Lĩnh</v>
      </c>
      <c r="M970" s="94">
        <f t="shared" si="1222"/>
        <v>0</v>
      </c>
      <c r="N970" s="92" t="s">
        <v>215</v>
      </c>
      <c r="O970" s="92" t="s">
        <v>263</v>
      </c>
      <c r="P970" s="92" t="s">
        <v>271</v>
      </c>
      <c r="Q970" s="92" t="s">
        <v>269</v>
      </c>
    </row>
    <row r="971" spans="1:17" ht="25.5" hidden="1" customHeight="1">
      <c r="A971" s="122">
        <v>1</v>
      </c>
      <c r="B971" s="110" t="s">
        <v>272</v>
      </c>
      <c r="C971" s="111"/>
      <c r="D971" s="111">
        <v>0.3</v>
      </c>
      <c r="E971" s="111">
        <v>0.7</v>
      </c>
      <c r="F971" s="111"/>
      <c r="G971" s="112"/>
      <c r="H971" s="112">
        <f t="shared" ref="H971:H972" si="1311">ROUND(C971*G971,0)</f>
        <v>0</v>
      </c>
      <c r="I971" s="112">
        <f t="shared" ref="I971:I972" si="1312">G971-H971-J971-K971</f>
        <v>0</v>
      </c>
      <c r="J971" s="112">
        <f t="shared" ref="J971:J972" si="1313">ROUND(E971*G971,0)</f>
        <v>0</v>
      </c>
      <c r="K971" s="112">
        <f t="shared" ref="K971:K972" si="1314">ROUND(F971*G971,0)</f>
        <v>0</v>
      </c>
      <c r="L971" s="92" t="str">
        <f t="shared" si="1221"/>
        <v>TX Hồng Lĩnh</v>
      </c>
      <c r="M971" s="94">
        <f t="shared" si="1222"/>
        <v>0</v>
      </c>
      <c r="N971" s="92" t="s">
        <v>215</v>
      </c>
      <c r="O971" s="92" t="s">
        <v>263</v>
      </c>
      <c r="P971" s="92" t="s">
        <v>271</v>
      </c>
    </row>
    <row r="972" spans="1:17" ht="25.5" hidden="1" customHeight="1">
      <c r="A972" s="122">
        <v>3</v>
      </c>
      <c r="B972" s="110" t="s">
        <v>315</v>
      </c>
      <c r="C972" s="111"/>
      <c r="D972" s="111">
        <v>0.5</v>
      </c>
      <c r="E972" s="111">
        <v>0.5</v>
      </c>
      <c r="F972" s="111"/>
      <c r="G972" s="119">
        <f>G970-G971</f>
        <v>0</v>
      </c>
      <c r="H972" s="112">
        <f t="shared" si="1311"/>
        <v>0</v>
      </c>
      <c r="I972" s="112">
        <f t="shared" si="1312"/>
        <v>0</v>
      </c>
      <c r="J972" s="112">
        <f t="shared" si="1313"/>
        <v>0</v>
      </c>
      <c r="K972" s="112">
        <f t="shared" si="1314"/>
        <v>0</v>
      </c>
      <c r="L972" s="92" t="str">
        <f t="shared" si="1221"/>
        <v>TX Hồng Lĩnh</v>
      </c>
      <c r="M972" s="94">
        <f t="shared" si="1222"/>
        <v>0</v>
      </c>
      <c r="N972" s="92" t="s">
        <v>215</v>
      </c>
      <c r="O972" s="92" t="s">
        <v>263</v>
      </c>
      <c r="P972" s="92" t="s">
        <v>271</v>
      </c>
    </row>
    <row r="973" spans="1:17" s="88" customFormat="1" ht="25.5" hidden="1" customHeight="1">
      <c r="A973" s="113" t="s">
        <v>273</v>
      </c>
      <c r="B973" s="114" t="s">
        <v>274</v>
      </c>
      <c r="C973" s="115"/>
      <c r="D973" s="115"/>
      <c r="E973" s="115"/>
      <c r="F973" s="115"/>
      <c r="G973" s="116"/>
      <c r="H973" s="116">
        <f>+H974+H977</f>
        <v>0</v>
      </c>
      <c r="I973" s="116">
        <f t="shared" ref="I973:K973" si="1315">+I974+I977</f>
        <v>0</v>
      </c>
      <c r="J973" s="116">
        <f t="shared" si="1315"/>
        <v>0</v>
      </c>
      <c r="K973" s="116">
        <f t="shared" si="1315"/>
        <v>0</v>
      </c>
      <c r="L973" s="108" t="str">
        <f t="shared" si="1221"/>
        <v>TX Hồng Lĩnh</v>
      </c>
      <c r="M973" s="94">
        <f t="shared" si="1222"/>
        <v>0</v>
      </c>
      <c r="N973" s="92" t="s">
        <v>215</v>
      </c>
      <c r="O973" s="108" t="s">
        <v>275</v>
      </c>
      <c r="P973" s="108" t="s">
        <v>201</v>
      </c>
      <c r="Q973" s="108"/>
    </row>
    <row r="974" spans="1:17" ht="25.5" hidden="1" customHeight="1">
      <c r="A974" s="109" t="s">
        <v>71</v>
      </c>
      <c r="B974" s="110" t="s">
        <v>276</v>
      </c>
      <c r="C974" s="111"/>
      <c r="D974" s="111"/>
      <c r="E974" s="111"/>
      <c r="F974" s="111"/>
      <c r="G974" s="119">
        <f>G973-G977</f>
        <v>0</v>
      </c>
      <c r="H974" s="112">
        <f>H975+H976</f>
        <v>0</v>
      </c>
      <c r="I974" s="112">
        <f t="shared" ref="I974:K974" si="1316">I975+I976</f>
        <v>0</v>
      </c>
      <c r="J974" s="112">
        <f t="shared" si="1316"/>
        <v>0</v>
      </c>
      <c r="K974" s="112">
        <f t="shared" si="1316"/>
        <v>0</v>
      </c>
      <c r="L974" s="92" t="str">
        <f t="shared" ref="L974:L995" si="1317">L973</f>
        <v>TX Hồng Lĩnh</v>
      </c>
      <c r="M974" s="94">
        <f t="shared" ref="M974:M998" si="1318">SUM(H974:K974)-G974</f>
        <v>0</v>
      </c>
      <c r="N974" s="92" t="s">
        <v>215</v>
      </c>
      <c r="O974" s="92" t="s">
        <v>275</v>
      </c>
      <c r="P974" s="92" t="s">
        <v>277</v>
      </c>
    </row>
    <row r="975" spans="1:17" ht="25.5" hidden="1" customHeight="1">
      <c r="A975" s="123" t="s">
        <v>8</v>
      </c>
      <c r="B975" s="124" t="s">
        <v>266</v>
      </c>
      <c r="C975" s="111"/>
      <c r="D975" s="121">
        <v>1</v>
      </c>
      <c r="E975" s="111"/>
      <c r="F975" s="111"/>
      <c r="G975" s="112">
        <f>ROUND(G974*55%,0)</f>
        <v>0</v>
      </c>
      <c r="H975" s="112">
        <f>ROUND(C975*G975,0)</f>
        <v>0</v>
      </c>
      <c r="I975" s="112">
        <f>G975-H975-J975-K975</f>
        <v>0</v>
      </c>
      <c r="J975" s="112">
        <f>ROUND(E975*G975,0)</f>
        <v>0</v>
      </c>
      <c r="K975" s="112">
        <f>ROUND(F975*G975,0)</f>
        <v>0</v>
      </c>
      <c r="L975" s="92" t="str">
        <f t="shared" si="1317"/>
        <v>TX Hồng Lĩnh</v>
      </c>
      <c r="M975" s="94">
        <f t="shared" si="1318"/>
        <v>0</v>
      </c>
      <c r="N975" s="92" t="s">
        <v>215</v>
      </c>
      <c r="O975" s="92" t="s">
        <v>275</v>
      </c>
      <c r="P975" s="92" t="s">
        <v>277</v>
      </c>
    </row>
    <row r="976" spans="1:17" ht="25.5" hidden="1" customHeight="1">
      <c r="A976" s="123" t="s">
        <v>8</v>
      </c>
      <c r="B976" s="124" t="s">
        <v>268</v>
      </c>
      <c r="C976" s="111"/>
      <c r="D976" s="121">
        <v>0.5</v>
      </c>
      <c r="E976" s="121">
        <v>0.5</v>
      </c>
      <c r="F976" s="111"/>
      <c r="G976" s="112">
        <f>G974-G975</f>
        <v>0</v>
      </c>
      <c r="H976" s="112">
        <f t="shared" ref="H976" si="1319">ROUND(C976*G976,0)</f>
        <v>0</v>
      </c>
      <c r="I976" s="112">
        <f t="shared" ref="I976" si="1320">G976-H976-J976-K976</f>
        <v>0</v>
      </c>
      <c r="J976" s="112">
        <f>ROUND(E976*G976,0)</f>
        <v>0</v>
      </c>
      <c r="K976" s="112">
        <f t="shared" ref="K976" si="1321">ROUND(F976*G976,0)</f>
        <v>0</v>
      </c>
      <c r="L976" s="92" t="str">
        <f t="shared" si="1317"/>
        <v>TX Hồng Lĩnh</v>
      </c>
      <c r="M976" s="94">
        <f t="shared" si="1318"/>
        <v>0</v>
      </c>
      <c r="N976" s="92" t="s">
        <v>215</v>
      </c>
      <c r="O976" s="92" t="s">
        <v>275</v>
      </c>
      <c r="P976" s="92" t="s">
        <v>277</v>
      </c>
    </row>
    <row r="977" spans="1:17" ht="25.5" hidden="1" customHeight="1">
      <c r="A977" s="109" t="s">
        <v>72</v>
      </c>
      <c r="B977" s="110" t="s">
        <v>326</v>
      </c>
      <c r="C977" s="111"/>
      <c r="D977" s="111"/>
      <c r="E977" s="111"/>
      <c r="F977" s="111"/>
      <c r="G977" s="112"/>
      <c r="H977" s="116">
        <f>H978+H981+H982</f>
        <v>0</v>
      </c>
      <c r="I977" s="116">
        <f t="shared" ref="I977:K977" si="1322">I978+I981+I982</f>
        <v>0</v>
      </c>
      <c r="J977" s="116">
        <f t="shared" si="1322"/>
        <v>0</v>
      </c>
      <c r="K977" s="116">
        <f t="shared" si="1322"/>
        <v>0</v>
      </c>
      <c r="L977" s="92" t="str">
        <f>L974</f>
        <v>TX Hồng Lĩnh</v>
      </c>
      <c r="M977" s="94">
        <f t="shared" si="1318"/>
        <v>0</v>
      </c>
      <c r="N977" s="92" t="s">
        <v>215</v>
      </c>
      <c r="O977" s="92" t="s">
        <v>275</v>
      </c>
      <c r="P977" s="92" t="s">
        <v>279</v>
      </c>
    </row>
    <row r="978" spans="1:17" ht="25.5" hidden="1" customHeight="1">
      <c r="A978" s="125" t="s">
        <v>8</v>
      </c>
      <c r="B978" s="126" t="s">
        <v>280</v>
      </c>
      <c r="C978" s="115"/>
      <c r="D978" s="115"/>
      <c r="E978" s="115"/>
      <c r="F978" s="115"/>
      <c r="G978" s="138">
        <f>G977-G981-G982</f>
        <v>0</v>
      </c>
      <c r="H978" s="116">
        <f>H979+H980</f>
        <v>0</v>
      </c>
      <c r="I978" s="116">
        <f t="shared" ref="I978:K978" si="1323">I979+I980</f>
        <v>0</v>
      </c>
      <c r="J978" s="116">
        <f>J979+J980</f>
        <v>0</v>
      </c>
      <c r="K978" s="116">
        <f t="shared" si="1323"/>
        <v>0</v>
      </c>
      <c r="L978" s="92" t="str">
        <f>L975</f>
        <v>TX Hồng Lĩnh</v>
      </c>
      <c r="M978" s="94">
        <f t="shared" ref="M978:M982" si="1324">SUM(H978:K978)-G978</f>
        <v>0</v>
      </c>
      <c r="N978" s="92" t="s">
        <v>215</v>
      </c>
      <c r="O978" s="92" t="s">
        <v>275</v>
      </c>
      <c r="P978" s="92" t="s">
        <v>279</v>
      </c>
    </row>
    <row r="979" spans="1:17" ht="25.5" hidden="1" customHeight="1">
      <c r="A979" s="127" t="s">
        <v>281</v>
      </c>
      <c r="B979" s="128" t="s">
        <v>266</v>
      </c>
      <c r="C979" s="129"/>
      <c r="D979" s="130">
        <v>1</v>
      </c>
      <c r="E979" s="129"/>
      <c r="F979" s="129"/>
      <c r="G979" s="131">
        <f>ROUND(G978*55%,0)</f>
        <v>0</v>
      </c>
      <c r="H979" s="131">
        <f>ROUND(C979*G979,0)</f>
        <v>0</v>
      </c>
      <c r="I979" s="131">
        <f>G979-H979-J979-K979</f>
        <v>0</v>
      </c>
      <c r="J979" s="131">
        <f>ROUND(E979*G979,0)</f>
        <v>0</v>
      </c>
      <c r="K979" s="131">
        <f>ROUND(F979*G979,0)</f>
        <v>0</v>
      </c>
      <c r="L979" s="92" t="str">
        <f>L972</f>
        <v>TX Hồng Lĩnh</v>
      </c>
      <c r="M979" s="94">
        <f t="shared" si="1324"/>
        <v>0</v>
      </c>
      <c r="N979" s="92" t="s">
        <v>215</v>
      </c>
      <c r="O979" s="92" t="s">
        <v>275</v>
      </c>
      <c r="P979" s="92" t="s">
        <v>279</v>
      </c>
    </row>
    <row r="980" spans="1:17" ht="25.5" hidden="1" customHeight="1">
      <c r="A980" s="127" t="s">
        <v>281</v>
      </c>
      <c r="B980" s="128" t="s">
        <v>268</v>
      </c>
      <c r="C980" s="129"/>
      <c r="D980" s="130"/>
      <c r="E980" s="130">
        <v>1</v>
      </c>
      <c r="F980" s="129"/>
      <c r="G980" s="131">
        <f>G978-G979</f>
        <v>0</v>
      </c>
      <c r="H980" s="131">
        <f t="shared" ref="H980:H982" si="1325">ROUND(C980*G980,0)</f>
        <v>0</v>
      </c>
      <c r="I980" s="131">
        <f t="shared" ref="I980:I982" si="1326">G980-H980-J980-K980</f>
        <v>0</v>
      </c>
      <c r="J980" s="131">
        <f>ROUND(E980*G980,0)</f>
        <v>0</v>
      </c>
      <c r="K980" s="131">
        <f t="shared" ref="K980:K982" si="1327">ROUND(F980*G980,0)</f>
        <v>0</v>
      </c>
      <c r="L980" s="92" t="str">
        <f>L973</f>
        <v>TX Hồng Lĩnh</v>
      </c>
      <c r="M980" s="94">
        <f t="shared" si="1324"/>
        <v>0</v>
      </c>
      <c r="N980" s="92" t="s">
        <v>215</v>
      </c>
      <c r="O980" s="92" t="s">
        <v>275</v>
      </c>
      <c r="P980" s="92" t="s">
        <v>279</v>
      </c>
    </row>
    <row r="981" spans="1:17" ht="25.5" hidden="1" customHeight="1">
      <c r="A981" s="125" t="s">
        <v>8</v>
      </c>
      <c r="B981" s="126" t="s">
        <v>282</v>
      </c>
      <c r="C981" s="115"/>
      <c r="D981" s="115"/>
      <c r="E981" s="115">
        <v>1</v>
      </c>
      <c r="F981" s="115"/>
      <c r="G981" s="116"/>
      <c r="H981" s="116">
        <f t="shared" si="1325"/>
        <v>0</v>
      </c>
      <c r="I981" s="116">
        <f t="shared" si="1326"/>
        <v>0</v>
      </c>
      <c r="J981" s="116">
        <f>ROUND(E981*G981,0)</f>
        <v>0</v>
      </c>
      <c r="K981" s="116">
        <f t="shared" si="1327"/>
        <v>0</v>
      </c>
      <c r="L981" s="92" t="str">
        <f>L974</f>
        <v>TX Hồng Lĩnh</v>
      </c>
      <c r="M981" s="94">
        <f t="shared" si="1324"/>
        <v>0</v>
      </c>
      <c r="N981" s="92" t="s">
        <v>215</v>
      </c>
      <c r="O981" s="92" t="s">
        <v>275</v>
      </c>
      <c r="P981" s="92" t="s">
        <v>279</v>
      </c>
    </row>
    <row r="982" spans="1:17" ht="25.5" hidden="1" customHeight="1">
      <c r="A982" s="125" t="s">
        <v>8</v>
      </c>
      <c r="B982" s="126" t="s">
        <v>283</v>
      </c>
      <c r="C982" s="115"/>
      <c r="D982" s="115"/>
      <c r="E982" s="115">
        <v>1</v>
      </c>
      <c r="F982" s="115"/>
      <c r="G982" s="116"/>
      <c r="H982" s="116">
        <f t="shared" si="1325"/>
        <v>0</v>
      </c>
      <c r="I982" s="116">
        <f t="shared" si="1326"/>
        <v>0</v>
      </c>
      <c r="J982" s="116">
        <f t="shared" ref="J982" si="1328">ROUND(E982*G982,0)</f>
        <v>0</v>
      </c>
      <c r="K982" s="116">
        <f t="shared" si="1327"/>
        <v>0</v>
      </c>
      <c r="L982" s="92" t="str">
        <f>L975</f>
        <v>TX Hồng Lĩnh</v>
      </c>
      <c r="M982" s="94">
        <f t="shared" si="1324"/>
        <v>0</v>
      </c>
      <c r="N982" s="92" t="s">
        <v>215</v>
      </c>
      <c r="O982" s="92" t="s">
        <v>275</v>
      </c>
      <c r="P982" s="92" t="s">
        <v>279</v>
      </c>
    </row>
    <row r="983" spans="1:17" s="88" customFormat="1" ht="25.5" hidden="1" customHeight="1">
      <c r="A983" s="113" t="s">
        <v>284</v>
      </c>
      <c r="B983" s="114" t="s">
        <v>285</v>
      </c>
      <c r="C983" s="115"/>
      <c r="D983" s="115"/>
      <c r="E983" s="115"/>
      <c r="F983" s="115"/>
      <c r="G983" s="116">
        <f>+G984+G985+G986</f>
        <v>0</v>
      </c>
      <c r="H983" s="116">
        <f t="shared" ref="H983:K983" si="1329">+H984+H985+H986</f>
        <v>0</v>
      </c>
      <c r="I983" s="116">
        <f t="shared" si="1329"/>
        <v>0</v>
      </c>
      <c r="J983" s="116">
        <f t="shared" si="1329"/>
        <v>0</v>
      </c>
      <c r="K983" s="116">
        <f t="shared" si="1329"/>
        <v>0</v>
      </c>
      <c r="L983" s="108" t="str">
        <f>L977</f>
        <v>TX Hồng Lĩnh</v>
      </c>
      <c r="M983" s="94">
        <f t="shared" si="1318"/>
        <v>0</v>
      </c>
      <c r="N983" s="92" t="s">
        <v>215</v>
      </c>
      <c r="O983" s="108" t="s">
        <v>286</v>
      </c>
      <c r="P983" s="108" t="s">
        <v>201</v>
      </c>
      <c r="Q983" s="108"/>
    </row>
    <row r="984" spans="1:17" ht="25.5" hidden="1" customHeight="1">
      <c r="A984" s="109" t="s">
        <v>8</v>
      </c>
      <c r="B984" s="110" t="s">
        <v>287</v>
      </c>
      <c r="C984" s="111"/>
      <c r="D984" s="111">
        <v>1</v>
      </c>
      <c r="E984" s="111"/>
      <c r="F984" s="111"/>
      <c r="G984" s="112"/>
      <c r="H984" s="112">
        <f t="shared" ref="H984:H988" si="1330">ROUND(C984*G984,0)</f>
        <v>0</v>
      </c>
      <c r="I984" s="112">
        <f t="shared" ref="I984:I988" si="1331">G984-H984-J984-K984</f>
        <v>0</v>
      </c>
      <c r="J984" s="112">
        <f t="shared" ref="J984:J988" si="1332">ROUND(E984*G984,0)</f>
        <v>0</v>
      </c>
      <c r="K984" s="112">
        <f t="shared" ref="K984:K988" si="1333">ROUND(F984*G984,0)</f>
        <v>0</v>
      </c>
      <c r="L984" s="92" t="str">
        <f t="shared" si="1317"/>
        <v>TX Hồng Lĩnh</v>
      </c>
      <c r="M984" s="94">
        <f t="shared" si="1318"/>
        <v>0</v>
      </c>
      <c r="N984" s="92" t="s">
        <v>215</v>
      </c>
      <c r="O984" s="92" t="s">
        <v>286</v>
      </c>
      <c r="P984" s="92" t="s">
        <v>288</v>
      </c>
    </row>
    <row r="985" spans="1:17" ht="25.5" hidden="1" customHeight="1">
      <c r="A985" s="109" t="s">
        <v>8</v>
      </c>
      <c r="B985" s="110" t="s">
        <v>289</v>
      </c>
      <c r="C985" s="111"/>
      <c r="D985" s="111"/>
      <c r="E985" s="111">
        <v>1</v>
      </c>
      <c r="F985" s="111"/>
      <c r="G985" s="112"/>
      <c r="H985" s="112">
        <f t="shared" si="1330"/>
        <v>0</v>
      </c>
      <c r="I985" s="112">
        <f t="shared" si="1331"/>
        <v>0</v>
      </c>
      <c r="J985" s="112">
        <f t="shared" si="1332"/>
        <v>0</v>
      </c>
      <c r="K985" s="112">
        <f t="shared" si="1333"/>
        <v>0</v>
      </c>
      <c r="L985" s="92" t="str">
        <f t="shared" si="1317"/>
        <v>TX Hồng Lĩnh</v>
      </c>
      <c r="M985" s="94">
        <f t="shared" si="1318"/>
        <v>0</v>
      </c>
      <c r="N985" s="92" t="s">
        <v>215</v>
      </c>
      <c r="O985" s="92" t="s">
        <v>286</v>
      </c>
      <c r="P985" s="92" t="s">
        <v>290</v>
      </c>
    </row>
    <row r="986" spans="1:17" ht="25.5" hidden="1" customHeight="1">
      <c r="A986" s="109" t="s">
        <v>8</v>
      </c>
      <c r="B986" s="110" t="s">
        <v>291</v>
      </c>
      <c r="C986" s="111"/>
      <c r="D986" s="111"/>
      <c r="E986" s="111">
        <v>0.2</v>
      </c>
      <c r="F986" s="111">
        <v>0.8</v>
      </c>
      <c r="G986" s="112"/>
      <c r="H986" s="112">
        <f t="shared" si="1330"/>
        <v>0</v>
      </c>
      <c r="I986" s="112">
        <f t="shared" si="1331"/>
        <v>0</v>
      </c>
      <c r="J986" s="112">
        <f t="shared" si="1332"/>
        <v>0</v>
      </c>
      <c r="K986" s="112">
        <f t="shared" si="1333"/>
        <v>0</v>
      </c>
      <c r="L986" s="92" t="str">
        <f t="shared" si="1317"/>
        <v>TX Hồng Lĩnh</v>
      </c>
      <c r="M986" s="94">
        <f t="shared" si="1318"/>
        <v>0</v>
      </c>
      <c r="N986" s="92" t="s">
        <v>215</v>
      </c>
      <c r="O986" s="92" t="s">
        <v>286</v>
      </c>
      <c r="P986" s="92" t="s">
        <v>292</v>
      </c>
    </row>
    <row r="987" spans="1:17" s="88" customFormat="1" ht="25.5" hidden="1" customHeight="1">
      <c r="A987" s="113" t="s">
        <v>293</v>
      </c>
      <c r="B987" s="114" t="s">
        <v>360</v>
      </c>
      <c r="C987" s="111"/>
      <c r="D987" s="111">
        <v>0.6</v>
      </c>
      <c r="E987" s="111">
        <v>0.4</v>
      </c>
      <c r="F987" s="111"/>
      <c r="G987" s="112"/>
      <c r="H987" s="112">
        <f t="shared" si="1330"/>
        <v>0</v>
      </c>
      <c r="I987" s="112">
        <f t="shared" si="1331"/>
        <v>0</v>
      </c>
      <c r="J987" s="112">
        <f t="shared" si="1332"/>
        <v>0</v>
      </c>
      <c r="K987" s="112">
        <f t="shared" si="1333"/>
        <v>0</v>
      </c>
      <c r="L987" s="108" t="str">
        <f t="shared" si="1317"/>
        <v>TX Hồng Lĩnh</v>
      </c>
      <c r="M987" s="94">
        <f t="shared" si="1318"/>
        <v>0</v>
      </c>
      <c r="N987" s="92" t="s">
        <v>215</v>
      </c>
      <c r="O987" s="108" t="s">
        <v>295</v>
      </c>
      <c r="P987" s="108" t="s">
        <v>201</v>
      </c>
      <c r="Q987" s="108"/>
    </row>
    <row r="988" spans="1:17" s="88" customFormat="1" ht="25.5" hidden="1" customHeight="1">
      <c r="A988" s="113" t="s">
        <v>296</v>
      </c>
      <c r="B988" s="114" t="s">
        <v>297</v>
      </c>
      <c r="C988" s="115"/>
      <c r="D988" s="115">
        <v>1</v>
      </c>
      <c r="E988" s="115"/>
      <c r="F988" s="115"/>
      <c r="G988" s="116"/>
      <c r="H988" s="116">
        <f t="shared" si="1330"/>
        <v>0</v>
      </c>
      <c r="I988" s="116">
        <f t="shared" si="1331"/>
        <v>0</v>
      </c>
      <c r="J988" s="116">
        <f t="shared" si="1332"/>
        <v>0</v>
      </c>
      <c r="K988" s="116">
        <f t="shared" si="1333"/>
        <v>0</v>
      </c>
      <c r="L988" s="108" t="str">
        <f t="shared" si="1317"/>
        <v>TX Hồng Lĩnh</v>
      </c>
      <c r="M988" s="88">
        <f t="shared" si="1318"/>
        <v>0</v>
      </c>
      <c r="N988" s="108" t="s">
        <v>215</v>
      </c>
      <c r="O988" s="108" t="s">
        <v>298</v>
      </c>
      <c r="P988" s="108" t="s">
        <v>201</v>
      </c>
      <c r="Q988" s="108"/>
    </row>
    <row r="989" spans="1:17" s="88" customFormat="1" ht="25.5" hidden="1" customHeight="1">
      <c r="A989" s="113" t="s">
        <v>299</v>
      </c>
      <c r="B989" s="114" t="s">
        <v>124</v>
      </c>
      <c r="C989" s="115"/>
      <c r="D989" s="115"/>
      <c r="E989" s="115"/>
      <c r="F989" s="115"/>
      <c r="G989" s="117">
        <f>SUMIF('Bieu 01 (2020)'!$B$7:$B$19,"TX Hồng Lĩnh",'Bieu 01 (2020)'!$M$7:$M$19)-G964-G973-G983-G987-G988</f>
        <v>20000</v>
      </c>
      <c r="H989" s="116">
        <f>H990</f>
        <v>0</v>
      </c>
      <c r="I989" s="116">
        <f t="shared" ref="I989:K989" si="1334">I990</f>
        <v>5700</v>
      </c>
      <c r="J989" s="116">
        <f t="shared" si="1334"/>
        <v>13800</v>
      </c>
      <c r="K989" s="116">
        <f t="shared" si="1334"/>
        <v>500</v>
      </c>
      <c r="L989" s="108" t="str">
        <f t="shared" si="1317"/>
        <v>TX Hồng Lĩnh</v>
      </c>
      <c r="M989" s="94">
        <f t="shared" si="1318"/>
        <v>0</v>
      </c>
      <c r="N989" s="92" t="s">
        <v>215</v>
      </c>
      <c r="O989" s="108" t="s">
        <v>124</v>
      </c>
      <c r="P989" s="108" t="s">
        <v>201</v>
      </c>
      <c r="Q989" s="108"/>
    </row>
    <row r="990" spans="1:17" ht="25.5" hidden="1" customHeight="1">
      <c r="A990" s="109" t="s">
        <v>71</v>
      </c>
      <c r="B990" s="110" t="s">
        <v>361</v>
      </c>
      <c r="C990" s="111"/>
      <c r="D990" s="111"/>
      <c r="E990" s="111"/>
      <c r="F990" s="111"/>
      <c r="G990" s="119">
        <f>G989</f>
        <v>20000</v>
      </c>
      <c r="H990" s="112">
        <f t="shared" ref="H990:K990" si="1335">+H991+H992</f>
        <v>0</v>
      </c>
      <c r="I990" s="112">
        <f t="shared" si="1335"/>
        <v>5700</v>
      </c>
      <c r="J990" s="112">
        <f t="shared" si="1335"/>
        <v>13800</v>
      </c>
      <c r="K990" s="112">
        <f t="shared" si="1335"/>
        <v>500</v>
      </c>
      <c r="L990" s="92" t="str">
        <f t="shared" si="1317"/>
        <v>TX Hồng Lĩnh</v>
      </c>
      <c r="M990" s="94">
        <f t="shared" si="1318"/>
        <v>0</v>
      </c>
      <c r="N990" s="92" t="s">
        <v>215</v>
      </c>
      <c r="O990" s="92" t="s">
        <v>124</v>
      </c>
      <c r="P990" s="108" t="s">
        <v>321</v>
      </c>
    </row>
    <row r="991" spans="1:17" ht="25.5" hidden="1" customHeight="1">
      <c r="A991" s="109" t="s">
        <v>8</v>
      </c>
      <c r="B991" s="110" t="s">
        <v>302</v>
      </c>
      <c r="C991" s="111"/>
      <c r="D991" s="111"/>
      <c r="E991" s="120">
        <v>0.5</v>
      </c>
      <c r="F991" s="120">
        <v>0.5</v>
      </c>
      <c r="G991" s="112">
        <v>1000</v>
      </c>
      <c r="H991" s="112">
        <f t="shared" ref="H991:H993" si="1336">ROUND(C991*G991,0)</f>
        <v>0</v>
      </c>
      <c r="I991" s="112">
        <f t="shared" ref="I991:I993" si="1337">G991-H991-J991-K991</f>
        <v>0</v>
      </c>
      <c r="J991" s="112">
        <f t="shared" ref="J991:J993" si="1338">ROUND(E991*G991,0)</f>
        <v>500</v>
      </c>
      <c r="K991" s="112">
        <f t="shared" ref="K991:K993" si="1339">ROUND(F991*G991,0)</f>
        <v>500</v>
      </c>
      <c r="L991" s="92" t="str">
        <f t="shared" si="1317"/>
        <v>TX Hồng Lĩnh</v>
      </c>
      <c r="M991" s="94">
        <f t="shared" si="1318"/>
        <v>0</v>
      </c>
      <c r="N991" s="92" t="s">
        <v>215</v>
      </c>
      <c r="O991" s="92" t="s">
        <v>124</v>
      </c>
      <c r="P991" s="108" t="s">
        <v>321</v>
      </c>
    </row>
    <row r="992" spans="1:17" ht="25.5" hidden="1" customHeight="1">
      <c r="A992" s="109" t="s">
        <v>8</v>
      </c>
      <c r="B992" s="110" t="s">
        <v>342</v>
      </c>
      <c r="C992" s="111"/>
      <c r="D992" s="111">
        <v>0.3</v>
      </c>
      <c r="E992" s="111">
        <v>0.7</v>
      </c>
      <c r="F992" s="111"/>
      <c r="G992" s="119">
        <f>G990-G991</f>
        <v>19000</v>
      </c>
      <c r="H992" s="112">
        <f t="shared" si="1336"/>
        <v>0</v>
      </c>
      <c r="I992" s="112">
        <f t="shared" si="1337"/>
        <v>5700</v>
      </c>
      <c r="J992" s="112">
        <f t="shared" si="1338"/>
        <v>13300</v>
      </c>
      <c r="K992" s="112">
        <f t="shared" si="1339"/>
        <v>0</v>
      </c>
      <c r="L992" s="92" t="str">
        <f t="shared" si="1317"/>
        <v>TX Hồng Lĩnh</v>
      </c>
      <c r="M992" s="94">
        <f t="shared" si="1318"/>
        <v>0</v>
      </c>
      <c r="N992" s="92" t="s">
        <v>215</v>
      </c>
      <c r="O992" s="92" t="s">
        <v>124</v>
      </c>
      <c r="P992" s="108" t="s">
        <v>321</v>
      </c>
    </row>
    <row r="993" spans="1:17" ht="25.5" hidden="1" customHeight="1">
      <c r="A993" s="109">
        <v>11</v>
      </c>
      <c r="B993" s="110" t="s">
        <v>34</v>
      </c>
      <c r="C993" s="111"/>
      <c r="D993" s="111"/>
      <c r="E993" s="111"/>
      <c r="F993" s="111">
        <v>1</v>
      </c>
      <c r="G993" s="117">
        <f>SUMIF('Bieu 01 (2020)'!$B$7:$B$19,"TX Hồng Lĩnh",'Bieu 01 (2020)'!$N$7:$N$19)</f>
        <v>490</v>
      </c>
      <c r="H993" s="112">
        <f t="shared" si="1336"/>
        <v>0</v>
      </c>
      <c r="I993" s="112">
        <f t="shared" si="1337"/>
        <v>0</v>
      </c>
      <c r="J993" s="112">
        <f t="shared" si="1338"/>
        <v>0</v>
      </c>
      <c r="K993" s="112">
        <f t="shared" si="1339"/>
        <v>490</v>
      </c>
      <c r="L993" s="92" t="str">
        <f t="shared" si="1317"/>
        <v>TX Hồng Lĩnh</v>
      </c>
      <c r="M993" s="94">
        <f t="shared" si="1318"/>
        <v>0</v>
      </c>
      <c r="N993" s="108" t="s">
        <v>34</v>
      </c>
      <c r="O993" s="92" t="s">
        <v>201</v>
      </c>
    </row>
    <row r="994" spans="1:17" ht="25.5" hidden="1" customHeight="1">
      <c r="A994" s="109">
        <v>12</v>
      </c>
      <c r="B994" s="110" t="s">
        <v>168</v>
      </c>
      <c r="C994" s="111"/>
      <c r="D994" s="111"/>
      <c r="E994" s="111"/>
      <c r="F994" s="111"/>
      <c r="G994" s="117">
        <f>SUMIF('Bieu 01 (2020)'!$B$7:$B$19,"TX Hồng Lĩnh",'Bieu 01 (2020)'!$O$7:$O$19)</f>
        <v>4000</v>
      </c>
      <c r="H994" s="112">
        <f>SUM(H995:H998)</f>
        <v>2500</v>
      </c>
      <c r="I994" s="112">
        <f>SUM(I995:I998)</f>
        <v>1000</v>
      </c>
      <c r="J994" s="112">
        <f t="shared" ref="J994:K994" si="1340">SUM(J995:J998)</f>
        <v>500</v>
      </c>
      <c r="K994" s="112">
        <f t="shared" si="1340"/>
        <v>0</v>
      </c>
      <c r="L994" s="92" t="str">
        <f t="shared" si="1317"/>
        <v>TX Hồng Lĩnh</v>
      </c>
      <c r="M994" s="94">
        <f>SUM(H994:K994)-G994</f>
        <v>0</v>
      </c>
      <c r="N994" s="108" t="s">
        <v>216</v>
      </c>
      <c r="O994" s="92" t="s">
        <v>201</v>
      </c>
    </row>
    <row r="995" spans="1:17" ht="25.5" hidden="1" customHeight="1">
      <c r="A995" s="109" t="s">
        <v>8</v>
      </c>
      <c r="B995" s="110" t="s">
        <v>304</v>
      </c>
      <c r="C995" s="111">
        <v>1</v>
      </c>
      <c r="D995" s="111"/>
      <c r="E995" s="111"/>
      <c r="F995" s="111"/>
      <c r="G995" s="112">
        <v>2500</v>
      </c>
      <c r="H995" s="112">
        <f t="shared" ref="H995:H998" si="1341">ROUND(C995*G995,0)</f>
        <v>2500</v>
      </c>
      <c r="I995" s="112">
        <f t="shared" ref="I995:I998" si="1342">G995-H995-J995-K995</f>
        <v>0</v>
      </c>
      <c r="J995" s="112">
        <f t="shared" ref="J995:J998" si="1343">ROUND(E995*G995,0)</f>
        <v>0</v>
      </c>
      <c r="K995" s="112">
        <f t="shared" ref="K995:K998" si="1344">ROUND(F995*G995,0)</f>
        <v>0</v>
      </c>
      <c r="L995" s="92" t="str">
        <f t="shared" si="1317"/>
        <v>TX Hồng Lĩnh</v>
      </c>
      <c r="M995" s="94">
        <f t="shared" si="1318"/>
        <v>0</v>
      </c>
      <c r="N995" s="92" t="s">
        <v>216</v>
      </c>
      <c r="O995" s="92" t="s">
        <v>305</v>
      </c>
    </row>
    <row r="996" spans="1:17" ht="25.5" hidden="1" customHeight="1">
      <c r="A996" s="109" t="s">
        <v>8</v>
      </c>
      <c r="B996" s="110" t="s">
        <v>306</v>
      </c>
      <c r="C996" s="111"/>
      <c r="D996" s="111">
        <v>1</v>
      </c>
      <c r="E996" s="111"/>
      <c r="F996" s="111"/>
      <c r="G996" s="112">
        <v>1000</v>
      </c>
      <c r="H996" s="112">
        <f>ROUND(C996*G996,0)</f>
        <v>0</v>
      </c>
      <c r="I996" s="112">
        <f>G996-H996-J996-K996</f>
        <v>1000</v>
      </c>
      <c r="J996" s="112">
        <f>ROUND(E996*G996,0)</f>
        <v>0</v>
      </c>
      <c r="K996" s="112">
        <f>ROUND(F996*G996,0)</f>
        <v>0</v>
      </c>
      <c r="L996" s="92" t="str">
        <f>L995</f>
        <v>TX Hồng Lĩnh</v>
      </c>
      <c r="M996" s="94">
        <f t="shared" si="1318"/>
        <v>0</v>
      </c>
      <c r="N996" s="92" t="s">
        <v>216</v>
      </c>
      <c r="O996" s="92" t="s">
        <v>307</v>
      </c>
    </row>
    <row r="997" spans="1:17" ht="25.5" hidden="1" customHeight="1">
      <c r="A997" s="109" t="s">
        <v>8</v>
      </c>
      <c r="B997" s="110" t="s">
        <v>308</v>
      </c>
      <c r="C997" s="111"/>
      <c r="D997" s="111"/>
      <c r="E997" s="111"/>
      <c r="F997" s="111">
        <v>1</v>
      </c>
      <c r="G997" s="112"/>
      <c r="H997" s="112">
        <f>ROUND(C997*G997,0)</f>
        <v>0</v>
      </c>
      <c r="I997" s="112">
        <f>G997-H997-J997-K997</f>
        <v>0</v>
      </c>
      <c r="J997" s="112">
        <f>ROUND(E997*G997,0)</f>
        <v>0</v>
      </c>
      <c r="K997" s="112">
        <f>ROUND(F997*G997,0)</f>
        <v>0</v>
      </c>
      <c r="L997" s="92" t="str">
        <f>L996</f>
        <v>TX Hồng Lĩnh</v>
      </c>
      <c r="M997" s="94">
        <f t="shared" si="1318"/>
        <v>0</v>
      </c>
      <c r="N997" s="92" t="s">
        <v>216</v>
      </c>
      <c r="O997" s="92" t="s">
        <v>309</v>
      </c>
    </row>
    <row r="998" spans="1:17" ht="25.5" hidden="1" customHeight="1">
      <c r="A998" s="132" t="s">
        <v>8</v>
      </c>
      <c r="B998" s="133" t="s">
        <v>310</v>
      </c>
      <c r="C998" s="134"/>
      <c r="D998" s="134"/>
      <c r="E998" s="134">
        <v>1</v>
      </c>
      <c r="F998" s="134"/>
      <c r="G998" s="135">
        <f>G994-G995-G996-G997</f>
        <v>500</v>
      </c>
      <c r="H998" s="136">
        <f t="shared" si="1341"/>
        <v>0</v>
      </c>
      <c r="I998" s="136">
        <f t="shared" si="1342"/>
        <v>0</v>
      </c>
      <c r="J998" s="136">
        <f t="shared" si="1343"/>
        <v>500</v>
      </c>
      <c r="K998" s="136">
        <f t="shared" si="1344"/>
        <v>0</v>
      </c>
      <c r="L998" s="92" t="str">
        <f>L995</f>
        <v>TX Hồng Lĩnh</v>
      </c>
      <c r="M998" s="94">
        <f t="shared" si="1318"/>
        <v>0</v>
      </c>
      <c r="N998" s="92" t="s">
        <v>216</v>
      </c>
      <c r="O998" s="92" t="s">
        <v>224</v>
      </c>
    </row>
    <row r="999" spans="1:17" s="88" customFormat="1" ht="25.5" hidden="1" customHeight="1">
      <c r="A999" s="104"/>
      <c r="B999" s="105" t="s">
        <v>181</v>
      </c>
      <c r="C999" s="106"/>
      <c r="D999" s="106"/>
      <c r="E999" s="106"/>
      <c r="F999" s="106"/>
      <c r="G999" s="107">
        <f>G1000+G1009+G1018+G1030+G1031+G1034+G1043+G1044+G1048+G1051+G1077+G1078</f>
        <v>25300</v>
      </c>
      <c r="H999" s="107">
        <f>H1000+H1009+H1018+H1030+H1031+H1034+H1043+H1044+H1048+H1051+H1077+H1078</f>
        <v>900</v>
      </c>
      <c r="I999" s="107">
        <f>I1000+I1009+I1018+I1030+I1031+I1034+I1043+I1044+I1048+I1051+I1077+I1078</f>
        <v>1008</v>
      </c>
      <c r="J999" s="107">
        <f>J1000+J1009+J1018+J1030+J1031+J1034+J1043+J1044+J1048+J1051+J1077+J1078</f>
        <v>16650</v>
      </c>
      <c r="K999" s="107">
        <f>K1000+K1009+K1018+K1030+K1031+K1034+K1043+K1044+K1048+K1051+K1077+K1078</f>
        <v>6742</v>
      </c>
      <c r="L999" s="108" t="str">
        <f>B999</f>
        <v>Huyện Vũ Quang</v>
      </c>
      <c r="M999" s="94">
        <f>SUM(H999:K999)-G999</f>
        <v>0</v>
      </c>
      <c r="N999" s="108" t="s">
        <v>201</v>
      </c>
      <c r="O999" s="108"/>
      <c r="P999" s="108"/>
      <c r="Q999" s="108"/>
    </row>
    <row r="1000" spans="1:17" s="88" customFormat="1" ht="25.5" hidden="1" customHeight="1">
      <c r="A1000" s="113">
        <v>1</v>
      </c>
      <c r="B1000" s="114" t="s">
        <v>202</v>
      </c>
      <c r="C1000" s="115"/>
      <c r="D1000" s="115"/>
      <c r="E1000" s="115"/>
      <c r="F1000" s="115"/>
      <c r="G1000" s="116">
        <f>G1001+G1002+G1005+G1008</f>
        <v>176</v>
      </c>
      <c r="H1000" s="116">
        <f t="shared" ref="H1000:K1000" si="1345">H1001+H1002+H1005+H1008</f>
        <v>0</v>
      </c>
      <c r="I1000" s="116">
        <f t="shared" si="1345"/>
        <v>106</v>
      </c>
      <c r="J1000" s="116">
        <f t="shared" si="1345"/>
        <v>70</v>
      </c>
      <c r="K1000" s="116">
        <f t="shared" si="1345"/>
        <v>0</v>
      </c>
      <c r="L1000" s="108" t="str">
        <f>L999</f>
        <v>Huyện Vũ Quang</v>
      </c>
      <c r="M1000" s="94">
        <f>SUM(H1000:K1000)-G1000</f>
        <v>0</v>
      </c>
      <c r="N1000" s="108" t="s">
        <v>203</v>
      </c>
      <c r="O1000" s="108" t="s">
        <v>201</v>
      </c>
      <c r="P1000" s="108"/>
      <c r="Q1000" s="108"/>
    </row>
    <row r="1001" spans="1:17" ht="25.5" hidden="1" customHeight="1">
      <c r="A1001" s="109" t="s">
        <v>88</v>
      </c>
      <c r="B1001" s="110" t="s">
        <v>217</v>
      </c>
      <c r="C1001" s="111"/>
      <c r="D1001" s="111">
        <v>0.6</v>
      </c>
      <c r="E1001" s="111">
        <v>0.4</v>
      </c>
      <c r="F1001" s="111"/>
      <c r="G1001" s="117">
        <f>SUMIF('Bieu 01 (2020)'!$B$7:$B$19,"Huyện Vũ Quang",'Bieu 01 (2020)'!$D$7:$D$19)-G1002-G1005-G1008</f>
        <v>176</v>
      </c>
      <c r="H1001" s="112">
        <f>ROUND(C1001*G1001,0)</f>
        <v>0</v>
      </c>
      <c r="I1001" s="112">
        <f>G1001-H1001-J1001-K1001</f>
        <v>106</v>
      </c>
      <c r="J1001" s="112">
        <f>ROUND(E1001*G1001,0)</f>
        <v>70</v>
      </c>
      <c r="K1001" s="112">
        <f>ROUND(F1001*G1001,0)</f>
        <v>0</v>
      </c>
      <c r="L1001" s="92" t="str">
        <f t="shared" ref="L1001:L1060" si="1346">L1000</f>
        <v>Huyện Vũ Quang</v>
      </c>
      <c r="M1001" s="94">
        <f t="shared" ref="M1001:M1052" si="1347">SUM(H1001:K1001)-G1001</f>
        <v>0</v>
      </c>
      <c r="N1001" s="92" t="s">
        <v>203</v>
      </c>
      <c r="O1001" s="92" t="s">
        <v>217</v>
      </c>
    </row>
    <row r="1002" spans="1:17" ht="25.5" hidden="1" customHeight="1">
      <c r="A1002" s="109" t="s">
        <v>93</v>
      </c>
      <c r="B1002" s="110" t="s">
        <v>22</v>
      </c>
      <c r="C1002" s="111"/>
      <c r="D1002" s="111"/>
      <c r="E1002" s="111"/>
      <c r="F1002" s="111"/>
      <c r="G1002" s="112"/>
      <c r="H1002" s="112">
        <f t="shared" ref="H1002:H1008" si="1348">ROUND(C1002*G1002,0)</f>
        <v>0</v>
      </c>
      <c r="I1002" s="112">
        <f t="shared" ref="I1002:I1008" si="1349">G1002-H1002-J1002-K1002</f>
        <v>0</v>
      </c>
      <c r="J1002" s="112">
        <f t="shared" ref="J1002:J1008" si="1350">ROUND(E1002*G1002,0)</f>
        <v>0</v>
      </c>
      <c r="K1002" s="112">
        <f t="shared" ref="K1002:K1008" si="1351">ROUND(F1002*G1002,0)</f>
        <v>0</v>
      </c>
      <c r="L1002" s="92" t="str">
        <f t="shared" si="1346"/>
        <v>Huyện Vũ Quang</v>
      </c>
      <c r="M1002" s="94">
        <f t="shared" si="1347"/>
        <v>0</v>
      </c>
      <c r="N1002" s="92" t="s">
        <v>203</v>
      </c>
      <c r="O1002" s="92" t="s">
        <v>218</v>
      </c>
    </row>
    <row r="1003" spans="1:17" ht="25.5" hidden="1" customHeight="1">
      <c r="A1003" s="118" t="s">
        <v>8</v>
      </c>
      <c r="B1003" s="56" t="s">
        <v>219</v>
      </c>
      <c r="C1003" s="111"/>
      <c r="D1003" s="111"/>
      <c r="E1003" s="111">
        <v>1</v>
      </c>
      <c r="F1003" s="111"/>
      <c r="G1003" s="112"/>
      <c r="H1003" s="112">
        <f t="shared" si="1348"/>
        <v>0</v>
      </c>
      <c r="I1003" s="112">
        <f t="shared" si="1349"/>
        <v>0</v>
      </c>
      <c r="J1003" s="112">
        <f t="shared" si="1350"/>
        <v>0</v>
      </c>
      <c r="K1003" s="112">
        <f t="shared" si="1351"/>
        <v>0</v>
      </c>
      <c r="L1003" s="92" t="str">
        <f t="shared" si="1346"/>
        <v>Huyện Vũ Quang</v>
      </c>
      <c r="M1003" s="94">
        <f t="shared" si="1347"/>
        <v>0</v>
      </c>
      <c r="N1003" s="92" t="s">
        <v>203</v>
      </c>
      <c r="O1003" s="92" t="s">
        <v>218</v>
      </c>
    </row>
    <row r="1004" spans="1:17" ht="25.5" hidden="1" customHeight="1">
      <c r="A1004" s="118" t="s">
        <v>8</v>
      </c>
      <c r="B1004" s="56" t="s">
        <v>220</v>
      </c>
      <c r="C1004" s="111"/>
      <c r="D1004" s="111"/>
      <c r="E1004" s="111">
        <v>0.5</v>
      </c>
      <c r="F1004" s="111">
        <v>0.5</v>
      </c>
      <c r="G1004" s="119">
        <f>G1002-G1003</f>
        <v>0</v>
      </c>
      <c r="H1004" s="112">
        <f t="shared" si="1348"/>
        <v>0</v>
      </c>
      <c r="I1004" s="112">
        <f t="shared" si="1349"/>
        <v>0</v>
      </c>
      <c r="J1004" s="112">
        <f t="shared" si="1350"/>
        <v>0</v>
      </c>
      <c r="K1004" s="112">
        <f t="shared" si="1351"/>
        <v>0</v>
      </c>
      <c r="L1004" s="92" t="str">
        <f t="shared" si="1346"/>
        <v>Huyện Vũ Quang</v>
      </c>
      <c r="M1004" s="94">
        <f t="shared" si="1347"/>
        <v>0</v>
      </c>
      <c r="N1004" s="92" t="s">
        <v>203</v>
      </c>
      <c r="O1004" s="92" t="s">
        <v>218</v>
      </c>
    </row>
    <row r="1005" spans="1:17" ht="25.5" hidden="1" customHeight="1">
      <c r="A1005" s="109" t="s">
        <v>95</v>
      </c>
      <c r="B1005" s="110" t="s">
        <v>23</v>
      </c>
      <c r="C1005" s="111"/>
      <c r="D1005" s="111"/>
      <c r="E1005" s="111"/>
      <c r="F1005" s="111"/>
      <c r="G1005" s="112"/>
      <c r="H1005" s="112">
        <f t="shared" si="1348"/>
        <v>0</v>
      </c>
      <c r="I1005" s="112">
        <f t="shared" si="1349"/>
        <v>0</v>
      </c>
      <c r="J1005" s="112">
        <f t="shared" si="1350"/>
        <v>0</v>
      </c>
      <c r="K1005" s="112">
        <f t="shared" si="1351"/>
        <v>0</v>
      </c>
      <c r="L1005" s="92" t="str">
        <f t="shared" si="1346"/>
        <v>Huyện Vũ Quang</v>
      </c>
      <c r="M1005" s="94">
        <f t="shared" si="1347"/>
        <v>0</v>
      </c>
      <c r="N1005" s="92" t="s">
        <v>203</v>
      </c>
      <c r="O1005" s="92" t="s">
        <v>221</v>
      </c>
    </row>
    <row r="1006" spans="1:17" ht="25.5" hidden="1" customHeight="1">
      <c r="A1006" s="109" t="s">
        <v>8</v>
      </c>
      <c r="B1006" s="110" t="s">
        <v>222</v>
      </c>
      <c r="C1006" s="111"/>
      <c r="D1006" s="111"/>
      <c r="E1006" s="111">
        <v>0.8</v>
      </c>
      <c r="F1006" s="111">
        <v>0.2</v>
      </c>
      <c r="G1006" s="112"/>
      <c r="H1006" s="112">
        <f t="shared" si="1348"/>
        <v>0</v>
      </c>
      <c r="I1006" s="112">
        <f t="shared" si="1349"/>
        <v>0</v>
      </c>
      <c r="J1006" s="112">
        <f t="shared" si="1350"/>
        <v>0</v>
      </c>
      <c r="K1006" s="112">
        <f t="shared" si="1351"/>
        <v>0</v>
      </c>
      <c r="L1006" s="92" t="str">
        <f t="shared" si="1346"/>
        <v>Huyện Vũ Quang</v>
      </c>
      <c r="M1006" s="94">
        <f t="shared" si="1347"/>
        <v>0</v>
      </c>
      <c r="N1006" s="92" t="s">
        <v>203</v>
      </c>
      <c r="O1006" s="92" t="s">
        <v>221</v>
      </c>
    </row>
    <row r="1007" spans="1:17" ht="25.5" hidden="1" customHeight="1">
      <c r="A1007" s="109" t="s">
        <v>8</v>
      </c>
      <c r="B1007" s="110" t="s">
        <v>223</v>
      </c>
      <c r="C1007" s="111"/>
      <c r="D1007" s="111"/>
      <c r="E1007" s="111">
        <v>0.5</v>
      </c>
      <c r="F1007" s="111">
        <v>0.5</v>
      </c>
      <c r="G1007" s="119">
        <f>G1005-G1006</f>
        <v>0</v>
      </c>
      <c r="H1007" s="112">
        <f t="shared" si="1348"/>
        <v>0</v>
      </c>
      <c r="I1007" s="112">
        <f t="shared" si="1349"/>
        <v>0</v>
      </c>
      <c r="J1007" s="112">
        <f t="shared" si="1350"/>
        <v>0</v>
      </c>
      <c r="K1007" s="112">
        <f t="shared" si="1351"/>
        <v>0</v>
      </c>
      <c r="L1007" s="92" t="str">
        <f t="shared" si="1346"/>
        <v>Huyện Vũ Quang</v>
      </c>
      <c r="M1007" s="94">
        <f t="shared" si="1347"/>
        <v>0</v>
      </c>
      <c r="N1007" s="92" t="s">
        <v>203</v>
      </c>
      <c r="O1007" s="92" t="s">
        <v>221</v>
      </c>
    </row>
    <row r="1008" spans="1:17" ht="25.5" hidden="1" customHeight="1">
      <c r="A1008" s="109" t="s">
        <v>97</v>
      </c>
      <c r="B1008" s="110" t="s">
        <v>25</v>
      </c>
      <c r="C1008" s="111"/>
      <c r="D1008" s="111"/>
      <c r="E1008" s="111">
        <v>1</v>
      </c>
      <c r="F1008" s="111"/>
      <c r="G1008" s="112"/>
      <c r="H1008" s="112">
        <f t="shared" si="1348"/>
        <v>0</v>
      </c>
      <c r="I1008" s="112">
        <f t="shared" si="1349"/>
        <v>0</v>
      </c>
      <c r="J1008" s="112">
        <f t="shared" si="1350"/>
        <v>0</v>
      </c>
      <c r="K1008" s="112">
        <f t="shared" si="1351"/>
        <v>0</v>
      </c>
      <c r="L1008" s="92" t="str">
        <f t="shared" si="1346"/>
        <v>Huyện Vũ Quang</v>
      </c>
      <c r="M1008" s="94">
        <f t="shared" si="1347"/>
        <v>0</v>
      </c>
      <c r="N1008" s="92" t="s">
        <v>203</v>
      </c>
      <c r="O1008" s="92" t="s">
        <v>224</v>
      </c>
    </row>
    <row r="1009" spans="1:17" s="88" customFormat="1" ht="25.5" hidden="1" customHeight="1">
      <c r="A1009" s="113">
        <v>2</v>
      </c>
      <c r="B1009" s="114" t="s">
        <v>123</v>
      </c>
      <c r="C1009" s="115"/>
      <c r="D1009" s="115"/>
      <c r="E1009" s="115"/>
      <c r="F1009" s="115"/>
      <c r="G1009" s="116">
        <f>G1010+G1011+G1014+G1017</f>
        <v>0</v>
      </c>
      <c r="H1009" s="116">
        <f t="shared" ref="H1009:K1009" si="1352">H1010+H1011+H1014+H1017</f>
        <v>0</v>
      </c>
      <c r="I1009" s="116">
        <f t="shared" si="1352"/>
        <v>0</v>
      </c>
      <c r="J1009" s="116">
        <f t="shared" si="1352"/>
        <v>0</v>
      </c>
      <c r="K1009" s="116">
        <f t="shared" si="1352"/>
        <v>0</v>
      </c>
      <c r="L1009" s="108" t="str">
        <f t="shared" si="1346"/>
        <v>Huyện Vũ Quang</v>
      </c>
      <c r="M1009" s="94">
        <f t="shared" si="1347"/>
        <v>0</v>
      </c>
      <c r="N1009" s="108" t="s">
        <v>204</v>
      </c>
      <c r="O1009" s="108" t="s">
        <v>201</v>
      </c>
      <c r="P1009" s="108"/>
      <c r="Q1009" s="108"/>
    </row>
    <row r="1010" spans="1:17" ht="25.5" hidden="1" customHeight="1">
      <c r="A1010" s="109" t="s">
        <v>225</v>
      </c>
      <c r="B1010" s="110" t="s">
        <v>217</v>
      </c>
      <c r="C1010" s="111"/>
      <c r="D1010" s="111">
        <v>0.9</v>
      </c>
      <c r="E1010" s="111">
        <v>0.1</v>
      </c>
      <c r="F1010" s="111"/>
      <c r="G1010" s="117">
        <f>SUMIF('Bieu 01 (2020)'!$B$7:$B$19,"Huyện Vũ Quang",'Bieu 01 (2020)'!$E$7:$E$19)-G1011-G1014-G1017</f>
        <v>0</v>
      </c>
      <c r="H1010" s="112">
        <f t="shared" ref="H1010" si="1353">ROUND(C1010*G1010,0)</f>
        <v>0</v>
      </c>
      <c r="I1010" s="112">
        <f t="shared" ref="I1010" si="1354">G1010-H1010-J1010-K1010</f>
        <v>0</v>
      </c>
      <c r="J1010" s="112">
        <f t="shared" ref="J1010" si="1355">ROUND(E1010*G1010,0)</f>
        <v>0</v>
      </c>
      <c r="K1010" s="112">
        <f t="shared" ref="K1010" si="1356">ROUND(F1010*G1010,0)</f>
        <v>0</v>
      </c>
      <c r="L1010" s="92" t="str">
        <f t="shared" si="1346"/>
        <v>Huyện Vũ Quang</v>
      </c>
      <c r="M1010" s="94">
        <f t="shared" si="1347"/>
        <v>0</v>
      </c>
      <c r="N1010" s="92" t="s">
        <v>204</v>
      </c>
      <c r="O1010" s="92" t="s">
        <v>217</v>
      </c>
    </row>
    <row r="1011" spans="1:17" ht="25.5" hidden="1" customHeight="1">
      <c r="A1011" s="109" t="s">
        <v>226</v>
      </c>
      <c r="B1011" s="110" t="s">
        <v>22</v>
      </c>
      <c r="C1011" s="111"/>
      <c r="D1011" s="111"/>
      <c r="E1011" s="111"/>
      <c r="F1011" s="111"/>
      <c r="G1011" s="112"/>
      <c r="H1011" s="112">
        <f t="shared" ref="H1011:K1011" si="1357">H1012+H1013</f>
        <v>0</v>
      </c>
      <c r="I1011" s="112">
        <f t="shared" si="1357"/>
        <v>0</v>
      </c>
      <c r="J1011" s="112">
        <f t="shared" si="1357"/>
        <v>0</v>
      </c>
      <c r="K1011" s="112">
        <f t="shared" si="1357"/>
        <v>0</v>
      </c>
      <c r="L1011" s="92" t="str">
        <f t="shared" si="1346"/>
        <v>Huyện Vũ Quang</v>
      </c>
      <c r="M1011" s="94">
        <f t="shared" si="1347"/>
        <v>0</v>
      </c>
      <c r="N1011" s="92" t="s">
        <v>204</v>
      </c>
      <c r="O1011" s="92" t="s">
        <v>218</v>
      </c>
    </row>
    <row r="1012" spans="1:17" ht="25.5" hidden="1" customHeight="1">
      <c r="A1012" s="118" t="s">
        <v>8</v>
      </c>
      <c r="B1012" s="56" t="s">
        <v>219</v>
      </c>
      <c r="C1012" s="111"/>
      <c r="D1012" s="111"/>
      <c r="E1012" s="111">
        <v>1</v>
      </c>
      <c r="F1012" s="111"/>
      <c r="G1012" s="112"/>
      <c r="H1012" s="112">
        <f t="shared" ref="H1012:H1013" si="1358">ROUND(C1012*G1012,0)</f>
        <v>0</v>
      </c>
      <c r="I1012" s="112">
        <f t="shared" ref="I1012:I1013" si="1359">G1012-H1012-J1012-K1012</f>
        <v>0</v>
      </c>
      <c r="J1012" s="112">
        <f t="shared" ref="J1012:J1013" si="1360">ROUND(E1012*G1012,0)</f>
        <v>0</v>
      </c>
      <c r="K1012" s="112">
        <f t="shared" ref="K1012:K1013" si="1361">ROUND(F1012*G1012,0)</f>
        <v>0</v>
      </c>
      <c r="L1012" s="92" t="str">
        <f t="shared" si="1346"/>
        <v>Huyện Vũ Quang</v>
      </c>
      <c r="M1012" s="94">
        <f t="shared" si="1347"/>
        <v>0</v>
      </c>
      <c r="N1012" s="92" t="s">
        <v>204</v>
      </c>
      <c r="O1012" s="92" t="s">
        <v>218</v>
      </c>
    </row>
    <row r="1013" spans="1:17" ht="25.5" hidden="1" customHeight="1">
      <c r="A1013" s="118" t="s">
        <v>8</v>
      </c>
      <c r="B1013" s="56" t="s">
        <v>220</v>
      </c>
      <c r="C1013" s="111"/>
      <c r="D1013" s="111"/>
      <c r="E1013" s="111">
        <v>0.5</v>
      </c>
      <c r="F1013" s="111">
        <v>0.5</v>
      </c>
      <c r="G1013" s="119">
        <f>G1011-G1012</f>
        <v>0</v>
      </c>
      <c r="H1013" s="112">
        <f t="shared" si="1358"/>
        <v>0</v>
      </c>
      <c r="I1013" s="112">
        <f t="shared" si="1359"/>
        <v>0</v>
      </c>
      <c r="J1013" s="112">
        <f t="shared" si="1360"/>
        <v>0</v>
      </c>
      <c r="K1013" s="112">
        <f t="shared" si="1361"/>
        <v>0</v>
      </c>
      <c r="L1013" s="92" t="str">
        <f t="shared" si="1346"/>
        <v>Huyện Vũ Quang</v>
      </c>
      <c r="M1013" s="94">
        <f t="shared" si="1347"/>
        <v>0</v>
      </c>
      <c r="N1013" s="92" t="s">
        <v>204</v>
      </c>
      <c r="O1013" s="92" t="s">
        <v>218</v>
      </c>
    </row>
    <row r="1014" spans="1:17" ht="25.5" hidden="1" customHeight="1">
      <c r="A1014" s="109" t="s">
        <v>227</v>
      </c>
      <c r="B1014" s="110" t="s">
        <v>23</v>
      </c>
      <c r="C1014" s="111"/>
      <c r="D1014" s="111"/>
      <c r="E1014" s="111"/>
      <c r="F1014" s="111"/>
      <c r="G1014" s="112"/>
      <c r="H1014" s="112">
        <f t="shared" ref="H1014:K1014" si="1362">H1015+H1016</f>
        <v>0</v>
      </c>
      <c r="I1014" s="112">
        <f t="shared" si="1362"/>
        <v>0</v>
      </c>
      <c r="J1014" s="112">
        <f t="shared" si="1362"/>
        <v>0</v>
      </c>
      <c r="K1014" s="112">
        <f t="shared" si="1362"/>
        <v>0</v>
      </c>
      <c r="L1014" s="92" t="str">
        <f t="shared" si="1346"/>
        <v>Huyện Vũ Quang</v>
      </c>
      <c r="M1014" s="94">
        <f t="shared" si="1347"/>
        <v>0</v>
      </c>
      <c r="N1014" s="92" t="s">
        <v>204</v>
      </c>
      <c r="O1014" s="92" t="s">
        <v>221</v>
      </c>
    </row>
    <row r="1015" spans="1:17" ht="25.5" hidden="1" customHeight="1">
      <c r="A1015" s="109" t="s">
        <v>8</v>
      </c>
      <c r="B1015" s="110" t="s">
        <v>222</v>
      </c>
      <c r="C1015" s="111"/>
      <c r="D1015" s="111"/>
      <c r="E1015" s="111">
        <v>0.8</v>
      </c>
      <c r="F1015" s="111">
        <v>0.2</v>
      </c>
      <c r="G1015" s="112"/>
      <c r="H1015" s="112">
        <f t="shared" ref="H1015:H1017" si="1363">ROUND(C1015*G1015,0)</f>
        <v>0</v>
      </c>
      <c r="I1015" s="112">
        <f t="shared" ref="I1015:I1017" si="1364">G1015-H1015-J1015-K1015</f>
        <v>0</v>
      </c>
      <c r="J1015" s="112">
        <f t="shared" ref="J1015:J1017" si="1365">ROUND(E1015*G1015,0)</f>
        <v>0</v>
      </c>
      <c r="K1015" s="112">
        <f t="shared" ref="K1015:K1017" si="1366">ROUND(F1015*G1015,0)</f>
        <v>0</v>
      </c>
      <c r="L1015" s="92" t="str">
        <f t="shared" si="1346"/>
        <v>Huyện Vũ Quang</v>
      </c>
      <c r="M1015" s="94">
        <f t="shared" si="1347"/>
        <v>0</v>
      </c>
      <c r="N1015" s="92" t="s">
        <v>204</v>
      </c>
      <c r="O1015" s="92" t="s">
        <v>221</v>
      </c>
    </row>
    <row r="1016" spans="1:17" ht="25.5" hidden="1" customHeight="1">
      <c r="A1016" s="109" t="s">
        <v>8</v>
      </c>
      <c r="B1016" s="110" t="s">
        <v>223</v>
      </c>
      <c r="C1016" s="111"/>
      <c r="D1016" s="111"/>
      <c r="E1016" s="111">
        <v>0.5</v>
      </c>
      <c r="F1016" s="111">
        <v>0.5</v>
      </c>
      <c r="G1016" s="119">
        <f>G1014-G1015</f>
        <v>0</v>
      </c>
      <c r="H1016" s="112">
        <f t="shared" si="1363"/>
        <v>0</v>
      </c>
      <c r="I1016" s="112">
        <f t="shared" si="1364"/>
        <v>0</v>
      </c>
      <c r="J1016" s="112">
        <f t="shared" si="1365"/>
        <v>0</v>
      </c>
      <c r="K1016" s="112">
        <f t="shared" si="1366"/>
        <v>0</v>
      </c>
      <c r="L1016" s="92" t="str">
        <f t="shared" si="1346"/>
        <v>Huyện Vũ Quang</v>
      </c>
      <c r="M1016" s="94">
        <f t="shared" si="1347"/>
        <v>0</v>
      </c>
      <c r="N1016" s="92" t="s">
        <v>204</v>
      </c>
      <c r="O1016" s="92" t="s">
        <v>221</v>
      </c>
    </row>
    <row r="1017" spans="1:17" ht="25.5" hidden="1" customHeight="1">
      <c r="A1017" s="109" t="s">
        <v>228</v>
      </c>
      <c r="B1017" s="110" t="s">
        <v>25</v>
      </c>
      <c r="C1017" s="111"/>
      <c r="D1017" s="111"/>
      <c r="E1017" s="111">
        <v>1</v>
      </c>
      <c r="F1017" s="111"/>
      <c r="G1017" s="112"/>
      <c r="H1017" s="112">
        <f t="shared" si="1363"/>
        <v>0</v>
      </c>
      <c r="I1017" s="112">
        <f t="shared" si="1364"/>
        <v>0</v>
      </c>
      <c r="J1017" s="112">
        <f t="shared" si="1365"/>
        <v>0</v>
      </c>
      <c r="K1017" s="112">
        <f t="shared" si="1366"/>
        <v>0</v>
      </c>
      <c r="L1017" s="92" t="str">
        <f t="shared" si="1346"/>
        <v>Huyện Vũ Quang</v>
      </c>
      <c r="M1017" s="94">
        <f t="shared" si="1347"/>
        <v>0</v>
      </c>
      <c r="N1017" s="92" t="s">
        <v>204</v>
      </c>
      <c r="O1017" s="92" t="s">
        <v>224</v>
      </c>
    </row>
    <row r="1018" spans="1:17" s="88" customFormat="1" ht="25.5" hidden="1" customHeight="1">
      <c r="A1018" s="113">
        <v>3</v>
      </c>
      <c r="B1018" s="114" t="s">
        <v>205</v>
      </c>
      <c r="C1018" s="115"/>
      <c r="D1018" s="115"/>
      <c r="E1018" s="115"/>
      <c r="F1018" s="115"/>
      <c r="G1018" s="116">
        <f>G1019+G1023+G1026+G1029</f>
        <v>8000</v>
      </c>
      <c r="H1018" s="116">
        <f>H1019+H1023+H1026+H1029</f>
        <v>0</v>
      </c>
      <c r="I1018" s="116">
        <f>I1019+I1023+I1026+I1029</f>
        <v>0</v>
      </c>
      <c r="J1018" s="116">
        <f>J1019+J1023+J1026+J1029</f>
        <v>6050</v>
      </c>
      <c r="K1018" s="116">
        <f>K1019+K1023+K1026+K1029</f>
        <v>1950</v>
      </c>
      <c r="L1018" s="108" t="str">
        <f t="shared" si="1346"/>
        <v>Huyện Vũ Quang</v>
      </c>
      <c r="M1018" s="94">
        <f t="shared" si="1347"/>
        <v>0</v>
      </c>
      <c r="N1018" s="108" t="s">
        <v>206</v>
      </c>
      <c r="O1018" s="108" t="s">
        <v>201</v>
      </c>
      <c r="P1018" s="108"/>
      <c r="Q1018" s="108"/>
    </row>
    <row r="1019" spans="1:17" ht="25.5" hidden="1" customHeight="1">
      <c r="A1019" s="109" t="s">
        <v>229</v>
      </c>
      <c r="B1019" s="110" t="s">
        <v>217</v>
      </c>
      <c r="C1019" s="111"/>
      <c r="D1019" s="111"/>
      <c r="E1019" s="111"/>
      <c r="F1019" s="111"/>
      <c r="G1019" s="117">
        <f>SUMIF('Bieu 01 (2020)'!$B$7:$B$19,"Huyện Vũ Quang",'Bieu 01 (2020)'!$F$7:$F$19)-G1023-G1026-G1029</f>
        <v>7100</v>
      </c>
      <c r="H1019" s="116">
        <f>H1020</f>
        <v>0</v>
      </c>
      <c r="I1019" s="116">
        <f t="shared" ref="I1019:K1019" si="1367">I1020</f>
        <v>0</v>
      </c>
      <c r="J1019" s="116">
        <f t="shared" si="1367"/>
        <v>5330</v>
      </c>
      <c r="K1019" s="116">
        <f t="shared" si="1367"/>
        <v>1770</v>
      </c>
      <c r="L1019" s="92" t="str">
        <f t="shared" si="1346"/>
        <v>Huyện Vũ Quang</v>
      </c>
      <c r="M1019" s="94">
        <f t="shared" si="1347"/>
        <v>0</v>
      </c>
      <c r="N1019" s="92" t="s">
        <v>206</v>
      </c>
      <c r="O1019" s="92" t="s">
        <v>217</v>
      </c>
    </row>
    <row r="1020" spans="1:17" ht="25.5" hidden="1" customHeight="1">
      <c r="A1020" s="109" t="s">
        <v>71</v>
      </c>
      <c r="B1020" s="110" t="s">
        <v>233</v>
      </c>
      <c r="C1020" s="111"/>
      <c r="D1020" s="111"/>
      <c r="E1020" s="111"/>
      <c r="F1020" s="111"/>
      <c r="G1020" s="119">
        <f>G1019</f>
        <v>7100</v>
      </c>
      <c r="H1020" s="112">
        <f t="shared" ref="H1020:K1020" si="1368">H1021+H1022</f>
        <v>0</v>
      </c>
      <c r="I1020" s="112">
        <f t="shared" si="1368"/>
        <v>0</v>
      </c>
      <c r="J1020" s="112">
        <f t="shared" si="1368"/>
        <v>5330</v>
      </c>
      <c r="K1020" s="112">
        <f t="shared" si="1368"/>
        <v>1770</v>
      </c>
      <c r="L1020" s="92" t="str">
        <f t="shared" si="1346"/>
        <v>Huyện Vũ Quang</v>
      </c>
      <c r="M1020" s="94">
        <f t="shared" si="1347"/>
        <v>0</v>
      </c>
      <c r="N1020" s="92" t="s">
        <v>206</v>
      </c>
      <c r="O1020" s="92" t="s">
        <v>217</v>
      </c>
    </row>
    <row r="1021" spans="1:17" ht="25.5" hidden="1" customHeight="1">
      <c r="A1021" s="109" t="s">
        <v>8</v>
      </c>
      <c r="B1021" s="110" t="s">
        <v>231</v>
      </c>
      <c r="C1021" s="111"/>
      <c r="D1021" s="111"/>
      <c r="E1021" s="111">
        <v>0.8</v>
      </c>
      <c r="F1021" s="111">
        <v>0.2</v>
      </c>
      <c r="G1021" s="119">
        <f>G1020-G1022</f>
        <v>6400</v>
      </c>
      <c r="H1021" s="112">
        <f t="shared" ref="H1021:H1022" si="1369">ROUND(C1021*G1021,0)</f>
        <v>0</v>
      </c>
      <c r="I1021" s="112">
        <f t="shared" ref="I1021:I1022" si="1370">G1021-H1021-J1021-K1021</f>
        <v>0</v>
      </c>
      <c r="J1021" s="112">
        <f t="shared" ref="J1021:J1022" si="1371">ROUND(E1021*G1021,0)</f>
        <v>5120</v>
      </c>
      <c r="K1021" s="112">
        <f t="shared" ref="K1021:K1022" si="1372">ROUND(F1021*G1021,0)</f>
        <v>1280</v>
      </c>
      <c r="L1021" s="92" t="str">
        <f t="shared" si="1346"/>
        <v>Huyện Vũ Quang</v>
      </c>
      <c r="M1021" s="94">
        <f t="shared" si="1347"/>
        <v>0</v>
      </c>
      <c r="N1021" s="92" t="s">
        <v>206</v>
      </c>
      <c r="O1021" s="92" t="s">
        <v>217</v>
      </c>
    </row>
    <row r="1022" spans="1:17" ht="25.5" hidden="1" customHeight="1">
      <c r="A1022" s="109" t="s">
        <v>8</v>
      </c>
      <c r="B1022" s="110" t="s">
        <v>232</v>
      </c>
      <c r="C1022" s="111"/>
      <c r="D1022" s="111"/>
      <c r="E1022" s="111">
        <v>0.3</v>
      </c>
      <c r="F1022" s="111">
        <v>0.7</v>
      </c>
      <c r="G1022" s="112">
        <v>700</v>
      </c>
      <c r="H1022" s="112">
        <f t="shared" si="1369"/>
        <v>0</v>
      </c>
      <c r="I1022" s="112">
        <f t="shared" si="1370"/>
        <v>0</v>
      </c>
      <c r="J1022" s="112">
        <f t="shared" si="1371"/>
        <v>210</v>
      </c>
      <c r="K1022" s="112">
        <f t="shared" si="1372"/>
        <v>490</v>
      </c>
      <c r="L1022" s="92" t="str">
        <f t="shared" si="1346"/>
        <v>Huyện Vũ Quang</v>
      </c>
      <c r="M1022" s="94">
        <f t="shared" si="1347"/>
        <v>0</v>
      </c>
      <c r="N1022" s="92" t="s">
        <v>206</v>
      </c>
      <c r="O1022" s="92" t="s">
        <v>217</v>
      </c>
    </row>
    <row r="1023" spans="1:17" ht="25.5" hidden="1" customHeight="1">
      <c r="A1023" s="109" t="s">
        <v>234</v>
      </c>
      <c r="B1023" s="110" t="s">
        <v>22</v>
      </c>
      <c r="C1023" s="111"/>
      <c r="D1023" s="111"/>
      <c r="E1023" s="111"/>
      <c r="F1023" s="111"/>
      <c r="G1023" s="112"/>
      <c r="H1023" s="112">
        <f t="shared" ref="H1023:K1023" si="1373">+H1024+H1025</f>
        <v>0</v>
      </c>
      <c r="I1023" s="112">
        <f t="shared" si="1373"/>
        <v>0</v>
      </c>
      <c r="J1023" s="112">
        <f t="shared" si="1373"/>
        <v>0</v>
      </c>
      <c r="K1023" s="112">
        <f t="shared" si="1373"/>
        <v>0</v>
      </c>
      <c r="L1023" s="92" t="str">
        <f t="shared" si="1346"/>
        <v>Huyện Vũ Quang</v>
      </c>
      <c r="M1023" s="94">
        <f t="shared" si="1347"/>
        <v>0</v>
      </c>
      <c r="N1023" s="92" t="s">
        <v>206</v>
      </c>
      <c r="O1023" s="92" t="s">
        <v>218</v>
      </c>
    </row>
    <row r="1024" spans="1:17" ht="25.5" hidden="1" customHeight="1">
      <c r="A1024" s="118" t="s">
        <v>8</v>
      </c>
      <c r="B1024" s="56" t="s">
        <v>219</v>
      </c>
      <c r="C1024" s="111"/>
      <c r="D1024" s="111"/>
      <c r="E1024" s="111">
        <v>1</v>
      </c>
      <c r="F1024" s="111"/>
      <c r="G1024" s="112"/>
      <c r="H1024" s="112">
        <f t="shared" ref="H1024:H1025" si="1374">ROUND(C1024*G1024,0)</f>
        <v>0</v>
      </c>
      <c r="I1024" s="112">
        <f t="shared" ref="I1024:I1025" si="1375">G1024-H1024-J1024-K1024</f>
        <v>0</v>
      </c>
      <c r="J1024" s="112">
        <f t="shared" ref="J1024:J1025" si="1376">ROUND(E1024*G1024,0)</f>
        <v>0</v>
      </c>
      <c r="K1024" s="112">
        <f t="shared" ref="K1024:K1025" si="1377">ROUND(F1024*G1024,0)</f>
        <v>0</v>
      </c>
      <c r="L1024" s="92" t="str">
        <f t="shared" si="1346"/>
        <v>Huyện Vũ Quang</v>
      </c>
      <c r="M1024" s="94">
        <f t="shared" si="1347"/>
        <v>0</v>
      </c>
      <c r="N1024" s="92" t="s">
        <v>206</v>
      </c>
      <c r="O1024" s="92" t="s">
        <v>218</v>
      </c>
    </row>
    <row r="1025" spans="1:17" ht="25.5" hidden="1" customHeight="1">
      <c r="A1025" s="118" t="s">
        <v>8</v>
      </c>
      <c r="B1025" s="56" t="s">
        <v>220</v>
      </c>
      <c r="C1025" s="111"/>
      <c r="D1025" s="111"/>
      <c r="E1025" s="111">
        <v>0.5</v>
      </c>
      <c r="F1025" s="111">
        <v>0.5</v>
      </c>
      <c r="G1025" s="119">
        <f>G1023-G1024</f>
        <v>0</v>
      </c>
      <c r="H1025" s="112">
        <f t="shared" si="1374"/>
        <v>0</v>
      </c>
      <c r="I1025" s="112">
        <f t="shared" si="1375"/>
        <v>0</v>
      </c>
      <c r="J1025" s="112">
        <f t="shared" si="1376"/>
        <v>0</v>
      </c>
      <c r="K1025" s="112">
        <f t="shared" si="1377"/>
        <v>0</v>
      </c>
      <c r="L1025" s="92" t="str">
        <f t="shared" si="1346"/>
        <v>Huyện Vũ Quang</v>
      </c>
      <c r="M1025" s="94">
        <f t="shared" si="1347"/>
        <v>0</v>
      </c>
      <c r="N1025" s="92" t="s">
        <v>206</v>
      </c>
      <c r="O1025" s="92" t="s">
        <v>218</v>
      </c>
    </row>
    <row r="1026" spans="1:17" ht="25.5" hidden="1" customHeight="1">
      <c r="A1026" s="109" t="s">
        <v>235</v>
      </c>
      <c r="B1026" s="110" t="s">
        <v>23</v>
      </c>
      <c r="C1026" s="111"/>
      <c r="D1026" s="111"/>
      <c r="E1026" s="111"/>
      <c r="F1026" s="111"/>
      <c r="G1026" s="112">
        <v>900</v>
      </c>
      <c r="H1026" s="112">
        <f t="shared" ref="H1026:I1026" si="1378">+H1027+H1028</f>
        <v>0</v>
      </c>
      <c r="I1026" s="112">
        <f t="shared" si="1378"/>
        <v>0</v>
      </c>
      <c r="J1026" s="112">
        <f>+J1027+J1028</f>
        <v>720</v>
      </c>
      <c r="K1026" s="112">
        <f t="shared" ref="K1026" si="1379">+K1027+K1028</f>
        <v>180</v>
      </c>
      <c r="L1026" s="92" t="str">
        <f t="shared" si="1346"/>
        <v>Huyện Vũ Quang</v>
      </c>
      <c r="M1026" s="94">
        <f t="shared" si="1347"/>
        <v>0</v>
      </c>
      <c r="N1026" s="92" t="s">
        <v>206</v>
      </c>
      <c r="O1026" s="92" t="s">
        <v>221</v>
      </c>
    </row>
    <row r="1027" spans="1:17" ht="25.5" hidden="1" customHeight="1">
      <c r="A1027" s="109" t="s">
        <v>8</v>
      </c>
      <c r="B1027" s="110" t="s">
        <v>222</v>
      </c>
      <c r="C1027" s="111"/>
      <c r="D1027" s="111"/>
      <c r="E1027" s="111">
        <v>0.8</v>
      </c>
      <c r="F1027" s="111">
        <v>0.2</v>
      </c>
      <c r="G1027" s="119">
        <f>G1026-G1028</f>
        <v>900</v>
      </c>
      <c r="H1027" s="112">
        <f t="shared" ref="H1027:H1030" si="1380">ROUND(C1027*G1027,0)</f>
        <v>0</v>
      </c>
      <c r="I1027" s="112">
        <f t="shared" ref="I1027:I1030" si="1381">G1027-H1027-J1027-K1027</f>
        <v>0</v>
      </c>
      <c r="J1027" s="112">
        <f t="shared" ref="J1027:J1030" si="1382">ROUND(E1027*G1027,0)</f>
        <v>720</v>
      </c>
      <c r="K1027" s="112">
        <f t="shared" ref="K1027:K1030" si="1383">ROUND(F1027*G1027,0)</f>
        <v>180</v>
      </c>
      <c r="L1027" s="92" t="str">
        <f t="shared" si="1346"/>
        <v>Huyện Vũ Quang</v>
      </c>
      <c r="M1027" s="94">
        <f t="shared" si="1347"/>
        <v>0</v>
      </c>
      <c r="N1027" s="92" t="s">
        <v>206</v>
      </c>
      <c r="O1027" s="92" t="s">
        <v>221</v>
      </c>
    </row>
    <row r="1028" spans="1:17" ht="25.5" hidden="1" customHeight="1">
      <c r="A1028" s="109" t="s">
        <v>8</v>
      </c>
      <c r="B1028" s="110" t="s">
        <v>223</v>
      </c>
      <c r="C1028" s="111"/>
      <c r="D1028" s="111"/>
      <c r="E1028" s="111">
        <v>0.5</v>
      </c>
      <c r="F1028" s="111">
        <v>0.5</v>
      </c>
      <c r="G1028" s="112"/>
      <c r="H1028" s="112">
        <f t="shared" si="1380"/>
        <v>0</v>
      </c>
      <c r="I1028" s="112">
        <f t="shared" si="1381"/>
        <v>0</v>
      </c>
      <c r="J1028" s="112">
        <f t="shared" si="1382"/>
        <v>0</v>
      </c>
      <c r="K1028" s="112">
        <f t="shared" si="1383"/>
        <v>0</v>
      </c>
      <c r="L1028" s="92" t="str">
        <f t="shared" si="1346"/>
        <v>Huyện Vũ Quang</v>
      </c>
      <c r="M1028" s="94">
        <f t="shared" si="1347"/>
        <v>0</v>
      </c>
      <c r="N1028" s="92" t="s">
        <v>206</v>
      </c>
      <c r="O1028" s="92" t="s">
        <v>221</v>
      </c>
    </row>
    <row r="1029" spans="1:17" ht="25.5" hidden="1" customHeight="1">
      <c r="A1029" s="109" t="s">
        <v>236</v>
      </c>
      <c r="B1029" s="110" t="s">
        <v>25</v>
      </c>
      <c r="C1029" s="111"/>
      <c r="D1029" s="111"/>
      <c r="E1029" s="111">
        <v>1</v>
      </c>
      <c r="F1029" s="111"/>
      <c r="G1029" s="112">
        <v>0</v>
      </c>
      <c r="H1029" s="112">
        <f t="shared" si="1380"/>
        <v>0</v>
      </c>
      <c r="I1029" s="112">
        <f t="shared" si="1381"/>
        <v>0</v>
      </c>
      <c r="J1029" s="112">
        <f t="shared" si="1382"/>
        <v>0</v>
      </c>
      <c r="K1029" s="112">
        <f t="shared" si="1383"/>
        <v>0</v>
      </c>
      <c r="L1029" s="92" t="str">
        <f t="shared" si="1346"/>
        <v>Huyện Vũ Quang</v>
      </c>
      <c r="M1029" s="94">
        <f t="shared" si="1347"/>
        <v>0</v>
      </c>
      <c r="N1029" s="92" t="s">
        <v>206</v>
      </c>
      <c r="O1029" s="92" t="s">
        <v>224</v>
      </c>
    </row>
    <row r="1030" spans="1:17" ht="25.5" hidden="1" customHeight="1">
      <c r="A1030" s="109">
        <v>4</v>
      </c>
      <c r="B1030" s="110" t="s">
        <v>207</v>
      </c>
      <c r="C1030" s="111"/>
      <c r="D1030" s="111">
        <v>0.5</v>
      </c>
      <c r="E1030" s="111">
        <v>0.5</v>
      </c>
      <c r="F1030" s="111"/>
      <c r="G1030" s="117">
        <f>SUMIF('Bieu 01 (2020)'!$B$7:$B$19,"Huyện Vũ Quang",'Bieu 01 (2020)'!$G$7:$G$19)</f>
        <v>700</v>
      </c>
      <c r="H1030" s="112">
        <f t="shared" si="1380"/>
        <v>0</v>
      </c>
      <c r="I1030" s="112">
        <f t="shared" si="1381"/>
        <v>350</v>
      </c>
      <c r="J1030" s="112">
        <f t="shared" si="1382"/>
        <v>350</v>
      </c>
      <c r="K1030" s="112">
        <f t="shared" si="1383"/>
        <v>0</v>
      </c>
      <c r="L1030" s="92" t="str">
        <f t="shared" si="1346"/>
        <v>Huyện Vũ Quang</v>
      </c>
      <c r="M1030" s="94">
        <f t="shared" si="1347"/>
        <v>0</v>
      </c>
      <c r="N1030" s="92" t="s">
        <v>208</v>
      </c>
      <c r="O1030" s="92" t="s">
        <v>201</v>
      </c>
    </row>
    <row r="1031" spans="1:17" ht="25.5" hidden="1" customHeight="1">
      <c r="A1031" s="109">
        <v>5</v>
      </c>
      <c r="B1031" s="110" t="s">
        <v>29</v>
      </c>
      <c r="C1031" s="111"/>
      <c r="D1031" s="111"/>
      <c r="E1031" s="111"/>
      <c r="F1031" s="111"/>
      <c r="G1031" s="117">
        <f>SUMIF('Bieu 01 (2020)'!$B$7:$B$19,"Huyện Vũ Quang",'Bieu 01 (2020)'!$H$7:$H$19)</f>
        <v>6300</v>
      </c>
      <c r="H1031" s="112">
        <f t="shared" ref="H1031:I1031" si="1384">H1032+H1033</f>
        <v>0</v>
      </c>
      <c r="I1031" s="112">
        <f t="shared" si="1384"/>
        <v>0</v>
      </c>
      <c r="J1031" s="112">
        <f>J1032+J1033</f>
        <v>6258</v>
      </c>
      <c r="K1031" s="112">
        <f t="shared" ref="K1031" si="1385">K1032+K1033</f>
        <v>42</v>
      </c>
      <c r="L1031" s="92" t="str">
        <f t="shared" si="1346"/>
        <v>Huyện Vũ Quang</v>
      </c>
      <c r="M1031" s="94">
        <f t="shared" si="1347"/>
        <v>0</v>
      </c>
      <c r="N1031" s="92" t="s">
        <v>29</v>
      </c>
      <c r="O1031" s="92" t="s">
        <v>201</v>
      </c>
    </row>
    <row r="1032" spans="1:17" ht="25.5" hidden="1" customHeight="1">
      <c r="A1032" s="109" t="s">
        <v>8</v>
      </c>
      <c r="B1032" s="110" t="s">
        <v>237</v>
      </c>
      <c r="C1032" s="111"/>
      <c r="D1032" s="111"/>
      <c r="E1032" s="111"/>
      <c r="F1032" s="111">
        <v>1</v>
      </c>
      <c r="G1032" s="112">
        <v>42</v>
      </c>
      <c r="H1032" s="112">
        <f t="shared" ref="H1032:H1033" si="1386">ROUND(C1032*G1032,0)</f>
        <v>0</v>
      </c>
      <c r="I1032" s="112">
        <f t="shared" ref="I1032:I1033" si="1387">G1032-H1032-J1032-K1032</f>
        <v>0</v>
      </c>
      <c r="J1032" s="112">
        <f t="shared" ref="J1032:J1033" si="1388">ROUND(E1032*G1032,0)</f>
        <v>0</v>
      </c>
      <c r="K1032" s="112">
        <f t="shared" ref="K1032:K1033" si="1389">ROUND(F1032*G1032,0)</f>
        <v>42</v>
      </c>
      <c r="L1032" s="92" t="str">
        <f t="shared" si="1346"/>
        <v>Huyện Vũ Quang</v>
      </c>
      <c r="M1032" s="94">
        <f t="shared" si="1347"/>
        <v>0</v>
      </c>
      <c r="N1032" s="92" t="s">
        <v>29</v>
      </c>
      <c r="O1032" s="92" t="s">
        <v>238</v>
      </c>
    </row>
    <row r="1033" spans="1:17" ht="25.5" hidden="1" customHeight="1">
      <c r="A1033" s="109" t="s">
        <v>8</v>
      </c>
      <c r="B1033" s="110" t="s">
        <v>239</v>
      </c>
      <c r="C1033" s="111"/>
      <c r="D1033" s="111"/>
      <c r="E1033" s="111">
        <v>1</v>
      </c>
      <c r="F1033" s="111"/>
      <c r="G1033" s="119">
        <f>G1031-G1032</f>
        <v>6258</v>
      </c>
      <c r="H1033" s="112">
        <f t="shared" si="1386"/>
        <v>0</v>
      </c>
      <c r="I1033" s="112">
        <f t="shared" si="1387"/>
        <v>0</v>
      </c>
      <c r="J1033" s="112">
        <f t="shared" si="1388"/>
        <v>6258</v>
      </c>
      <c r="K1033" s="112">
        <f t="shared" si="1389"/>
        <v>0</v>
      </c>
      <c r="L1033" s="92" t="str">
        <f t="shared" si="1346"/>
        <v>Huyện Vũ Quang</v>
      </c>
      <c r="M1033" s="94">
        <f t="shared" si="1347"/>
        <v>0</v>
      </c>
      <c r="N1033" s="92" t="s">
        <v>29</v>
      </c>
      <c r="O1033" s="92" t="s">
        <v>240</v>
      </c>
    </row>
    <row r="1034" spans="1:17" s="88" customFormat="1" ht="25.5" hidden="1" customHeight="1">
      <c r="A1034" s="113">
        <v>6</v>
      </c>
      <c r="B1034" s="114" t="s">
        <v>31</v>
      </c>
      <c r="C1034" s="115"/>
      <c r="D1034" s="115"/>
      <c r="E1034" s="115"/>
      <c r="F1034" s="115"/>
      <c r="G1034" s="116">
        <f>G1035+G1040</f>
        <v>1000</v>
      </c>
      <c r="H1034" s="116">
        <f t="shared" ref="H1034" si="1390">H1035+H1040</f>
        <v>0</v>
      </c>
      <c r="I1034" s="116">
        <f>I1035+I1040</f>
        <v>0</v>
      </c>
      <c r="J1034" s="116">
        <f t="shared" ref="J1034:K1034" si="1391">J1035+J1040</f>
        <v>200</v>
      </c>
      <c r="K1034" s="116">
        <f t="shared" si="1391"/>
        <v>800</v>
      </c>
      <c r="L1034" s="108" t="str">
        <f t="shared" si="1346"/>
        <v>Huyện Vũ Quang</v>
      </c>
      <c r="M1034" s="94">
        <f t="shared" si="1347"/>
        <v>0</v>
      </c>
      <c r="N1034" s="108" t="s">
        <v>165</v>
      </c>
      <c r="O1034" s="108" t="s">
        <v>201</v>
      </c>
      <c r="P1034" s="108"/>
      <c r="Q1034" s="108"/>
    </row>
    <row r="1035" spans="1:17" ht="25.5" hidden="1" customHeight="1">
      <c r="A1035" s="109" t="s">
        <v>241</v>
      </c>
      <c r="B1035" s="110" t="s">
        <v>242</v>
      </c>
      <c r="C1035" s="111"/>
      <c r="D1035" s="111"/>
      <c r="E1035" s="111"/>
      <c r="F1035" s="111"/>
      <c r="G1035" s="112">
        <v>0</v>
      </c>
      <c r="H1035" s="112">
        <f t="shared" ref="H1035:I1035" si="1392">H1036+H1039</f>
        <v>0</v>
      </c>
      <c r="I1035" s="112">
        <f t="shared" si="1392"/>
        <v>0</v>
      </c>
      <c r="J1035" s="112">
        <f>J1036+J1039</f>
        <v>0</v>
      </c>
      <c r="K1035" s="112">
        <f t="shared" ref="K1035" si="1393">K1036+K1039</f>
        <v>0</v>
      </c>
      <c r="L1035" s="92" t="str">
        <f t="shared" si="1346"/>
        <v>Huyện Vũ Quang</v>
      </c>
      <c r="M1035" s="94">
        <f t="shared" si="1347"/>
        <v>0</v>
      </c>
      <c r="N1035" s="92" t="s">
        <v>165</v>
      </c>
      <c r="O1035" s="92" t="s">
        <v>243</v>
      </c>
      <c r="P1035" s="92" t="s">
        <v>201</v>
      </c>
    </row>
    <row r="1036" spans="1:17" ht="25.5" hidden="1" customHeight="1">
      <c r="A1036" s="109" t="s">
        <v>71</v>
      </c>
      <c r="B1036" s="110" t="s">
        <v>244</v>
      </c>
      <c r="C1036" s="111"/>
      <c r="D1036" s="111"/>
      <c r="E1036" s="111"/>
      <c r="F1036" s="111"/>
      <c r="G1036" s="112">
        <v>0</v>
      </c>
      <c r="H1036" s="112">
        <f t="shared" ref="H1036:I1036" si="1394">+H1037+H1038</f>
        <v>0</v>
      </c>
      <c r="I1036" s="112">
        <f t="shared" si="1394"/>
        <v>0</v>
      </c>
      <c r="J1036" s="112">
        <f>+J1037+J1038</f>
        <v>0</v>
      </c>
      <c r="K1036" s="112">
        <f t="shared" ref="K1036" si="1395">+K1037+K1038</f>
        <v>0</v>
      </c>
      <c r="L1036" s="92" t="str">
        <f t="shared" si="1346"/>
        <v>Huyện Vũ Quang</v>
      </c>
      <c r="M1036" s="94">
        <f t="shared" si="1347"/>
        <v>0</v>
      </c>
      <c r="N1036" s="92" t="s">
        <v>165</v>
      </c>
      <c r="O1036" s="92" t="s">
        <v>243</v>
      </c>
    </row>
    <row r="1037" spans="1:17" ht="25.5" hidden="1" customHeight="1">
      <c r="A1037" s="109" t="s">
        <v>8</v>
      </c>
      <c r="B1037" s="110" t="s">
        <v>245</v>
      </c>
      <c r="C1037" s="111"/>
      <c r="D1037" s="111"/>
      <c r="E1037" s="111"/>
      <c r="F1037" s="111">
        <v>1</v>
      </c>
      <c r="G1037" s="119">
        <f>G1036-G1038</f>
        <v>0</v>
      </c>
      <c r="H1037" s="112">
        <f t="shared" ref="H1037:H1039" si="1396">ROUND(C1037*G1037,0)</f>
        <v>0</v>
      </c>
      <c r="I1037" s="112">
        <f t="shared" ref="I1037:I1039" si="1397">G1037-H1037-J1037-K1037</f>
        <v>0</v>
      </c>
      <c r="J1037" s="112">
        <f t="shared" ref="J1037:J1039" si="1398">ROUND(E1037*G1037,0)</f>
        <v>0</v>
      </c>
      <c r="K1037" s="112">
        <f t="shared" ref="K1037:K1039" si="1399">ROUND(F1037*G1037,0)</f>
        <v>0</v>
      </c>
      <c r="L1037" s="92" t="str">
        <f t="shared" si="1346"/>
        <v>Huyện Vũ Quang</v>
      </c>
      <c r="M1037" s="94">
        <f t="shared" si="1347"/>
        <v>0</v>
      </c>
      <c r="N1037" s="92" t="s">
        <v>165</v>
      </c>
      <c r="O1037" s="92" t="s">
        <v>243</v>
      </c>
    </row>
    <row r="1038" spans="1:17" ht="25.5" hidden="1" customHeight="1">
      <c r="A1038" s="109" t="s">
        <v>8</v>
      </c>
      <c r="B1038" s="110" t="s">
        <v>246</v>
      </c>
      <c r="C1038" s="111"/>
      <c r="D1038" s="111"/>
      <c r="E1038" s="111">
        <v>0.6</v>
      </c>
      <c r="F1038" s="111">
        <v>0.4</v>
      </c>
      <c r="G1038" s="112"/>
      <c r="H1038" s="112">
        <f t="shared" si="1396"/>
        <v>0</v>
      </c>
      <c r="I1038" s="112">
        <f t="shared" si="1397"/>
        <v>0</v>
      </c>
      <c r="J1038" s="112">
        <f t="shared" si="1398"/>
        <v>0</v>
      </c>
      <c r="K1038" s="112">
        <f t="shared" si="1399"/>
        <v>0</v>
      </c>
      <c r="L1038" s="92" t="str">
        <f t="shared" si="1346"/>
        <v>Huyện Vũ Quang</v>
      </c>
      <c r="M1038" s="94">
        <f t="shared" si="1347"/>
        <v>0</v>
      </c>
      <c r="N1038" s="92" t="s">
        <v>165</v>
      </c>
      <c r="O1038" s="92" t="s">
        <v>243</v>
      </c>
    </row>
    <row r="1039" spans="1:17" ht="25.5" hidden="1" customHeight="1">
      <c r="A1039" s="109" t="s">
        <v>72</v>
      </c>
      <c r="B1039" s="110" t="s">
        <v>247</v>
      </c>
      <c r="C1039" s="111"/>
      <c r="D1039" s="111"/>
      <c r="E1039" s="111">
        <v>1</v>
      </c>
      <c r="F1039" s="111"/>
      <c r="G1039" s="119">
        <f>G1035-G1036</f>
        <v>0</v>
      </c>
      <c r="H1039" s="112">
        <f t="shared" si="1396"/>
        <v>0</v>
      </c>
      <c r="I1039" s="112">
        <f t="shared" si="1397"/>
        <v>0</v>
      </c>
      <c r="J1039" s="112">
        <f t="shared" si="1398"/>
        <v>0</v>
      </c>
      <c r="K1039" s="112">
        <f t="shared" si="1399"/>
        <v>0</v>
      </c>
      <c r="L1039" s="92" t="str">
        <f t="shared" si="1346"/>
        <v>Huyện Vũ Quang</v>
      </c>
      <c r="M1039" s="94">
        <f t="shared" si="1347"/>
        <v>0</v>
      </c>
      <c r="N1039" s="92" t="s">
        <v>165</v>
      </c>
      <c r="O1039" s="92" t="s">
        <v>243</v>
      </c>
    </row>
    <row r="1040" spans="1:17" ht="25.5" hidden="1" customHeight="1">
      <c r="A1040" s="109" t="s">
        <v>248</v>
      </c>
      <c r="B1040" s="110" t="s">
        <v>249</v>
      </c>
      <c r="C1040" s="111"/>
      <c r="D1040" s="111"/>
      <c r="E1040" s="111"/>
      <c r="F1040" s="111"/>
      <c r="G1040" s="117">
        <f>SUMIF('Bieu 01 (2020)'!$B$7:$B$19,"Huyện Vũ Quang",'Bieu 01 (2020)'!$I$7:$I$19)-G1035</f>
        <v>1000</v>
      </c>
      <c r="H1040" s="112">
        <f t="shared" ref="H1040:I1040" si="1400">+H1041+H1042</f>
        <v>0</v>
      </c>
      <c r="I1040" s="112">
        <f t="shared" si="1400"/>
        <v>0</v>
      </c>
      <c r="J1040" s="112">
        <f>+J1041+J1042</f>
        <v>200</v>
      </c>
      <c r="K1040" s="112">
        <f t="shared" ref="K1040" si="1401">+K1041+K1042</f>
        <v>800</v>
      </c>
      <c r="L1040" s="92" t="str">
        <f t="shared" si="1346"/>
        <v>Huyện Vũ Quang</v>
      </c>
      <c r="M1040" s="94">
        <f t="shared" si="1347"/>
        <v>0</v>
      </c>
      <c r="N1040" s="92" t="s">
        <v>165</v>
      </c>
      <c r="O1040" s="92" t="s">
        <v>250</v>
      </c>
      <c r="P1040" s="92" t="s">
        <v>201</v>
      </c>
    </row>
    <row r="1041" spans="1:17" ht="25.5" hidden="1" customHeight="1">
      <c r="A1041" s="109" t="s">
        <v>8</v>
      </c>
      <c r="B1041" s="110" t="s">
        <v>251</v>
      </c>
      <c r="C1041" s="111"/>
      <c r="D1041" s="111"/>
      <c r="E1041" s="111">
        <v>1</v>
      </c>
      <c r="F1041" s="111"/>
      <c r="G1041" s="112">
        <v>200</v>
      </c>
      <c r="H1041" s="112">
        <f t="shared" ref="H1041:H1043" si="1402">ROUND(C1041*G1041,0)</f>
        <v>0</v>
      </c>
      <c r="I1041" s="112">
        <f t="shared" ref="I1041:I1043" si="1403">G1041-H1041-J1041-K1041</f>
        <v>0</v>
      </c>
      <c r="J1041" s="112">
        <f t="shared" ref="J1041:J1043" si="1404">ROUND(E1041*G1041,0)</f>
        <v>200</v>
      </c>
      <c r="K1041" s="112">
        <f t="shared" ref="K1041:K1043" si="1405">ROUND(F1041*G1041,0)</f>
        <v>0</v>
      </c>
      <c r="L1041" s="92" t="str">
        <f t="shared" si="1346"/>
        <v>Huyện Vũ Quang</v>
      </c>
      <c r="M1041" s="94">
        <f t="shared" si="1347"/>
        <v>0</v>
      </c>
      <c r="N1041" s="92" t="s">
        <v>165</v>
      </c>
      <c r="O1041" s="92" t="s">
        <v>250</v>
      </c>
    </row>
    <row r="1042" spans="1:17" ht="25.5" hidden="1" customHeight="1">
      <c r="A1042" s="109" t="s">
        <v>8</v>
      </c>
      <c r="B1042" s="110" t="s">
        <v>252</v>
      </c>
      <c r="C1042" s="111"/>
      <c r="D1042" s="111"/>
      <c r="E1042" s="111"/>
      <c r="F1042" s="111">
        <v>1</v>
      </c>
      <c r="G1042" s="119">
        <f>G1040-G1041</f>
        <v>800</v>
      </c>
      <c r="H1042" s="112">
        <f t="shared" si="1402"/>
        <v>0</v>
      </c>
      <c r="I1042" s="112">
        <f t="shared" si="1403"/>
        <v>0</v>
      </c>
      <c r="J1042" s="112">
        <f t="shared" si="1404"/>
        <v>0</v>
      </c>
      <c r="K1042" s="112">
        <f t="shared" si="1405"/>
        <v>800</v>
      </c>
      <c r="L1042" s="92" t="str">
        <f t="shared" si="1346"/>
        <v>Huyện Vũ Quang</v>
      </c>
      <c r="M1042" s="94">
        <f t="shared" si="1347"/>
        <v>0</v>
      </c>
      <c r="N1042" s="92" t="s">
        <v>165</v>
      </c>
      <c r="O1042" s="92" t="s">
        <v>250</v>
      </c>
    </row>
    <row r="1043" spans="1:17" ht="25.5" hidden="1" customHeight="1">
      <c r="A1043" s="109">
        <v>7</v>
      </c>
      <c r="B1043" s="110" t="s">
        <v>209</v>
      </c>
      <c r="C1043" s="111"/>
      <c r="D1043" s="111"/>
      <c r="E1043" s="111"/>
      <c r="F1043" s="111">
        <v>1</v>
      </c>
      <c r="G1043" s="117">
        <f>SUMIF('Bieu 01 (2020)'!$B$7:$B$19,"Huyện Vũ Quang",'Bieu 01 (2020)'!$J$7:$J$19)</f>
        <v>170</v>
      </c>
      <c r="H1043" s="112">
        <f t="shared" si="1402"/>
        <v>0</v>
      </c>
      <c r="I1043" s="112">
        <f t="shared" si="1403"/>
        <v>0</v>
      </c>
      <c r="J1043" s="112">
        <f t="shared" si="1404"/>
        <v>0</v>
      </c>
      <c r="K1043" s="112">
        <f t="shared" si="1405"/>
        <v>170</v>
      </c>
      <c r="L1043" s="92" t="str">
        <f t="shared" si="1346"/>
        <v>Huyện Vũ Quang</v>
      </c>
      <c r="M1043" s="94">
        <f t="shared" si="1347"/>
        <v>0</v>
      </c>
      <c r="N1043" s="92" t="s">
        <v>210</v>
      </c>
      <c r="O1043" s="92" t="s">
        <v>201</v>
      </c>
    </row>
    <row r="1044" spans="1:17" s="88" customFormat="1" ht="25.5" hidden="1" customHeight="1">
      <c r="A1044" s="113">
        <v>8</v>
      </c>
      <c r="B1044" s="114" t="s">
        <v>211</v>
      </c>
      <c r="C1044" s="115"/>
      <c r="D1044" s="115"/>
      <c r="E1044" s="115"/>
      <c r="F1044" s="115"/>
      <c r="G1044" s="116">
        <f>G1045</f>
        <v>164</v>
      </c>
      <c r="H1044" s="116">
        <f t="shared" ref="H1044:K1044" si="1406">H1045</f>
        <v>0</v>
      </c>
      <c r="I1044" s="116">
        <f t="shared" si="1406"/>
        <v>32</v>
      </c>
      <c r="J1044" s="116">
        <f t="shared" si="1406"/>
        <v>102</v>
      </c>
      <c r="K1044" s="116">
        <f t="shared" si="1406"/>
        <v>30</v>
      </c>
      <c r="L1044" s="108" t="str">
        <f t="shared" si="1346"/>
        <v>Huyện Vũ Quang</v>
      </c>
      <c r="M1044" s="94">
        <f t="shared" si="1347"/>
        <v>0</v>
      </c>
      <c r="N1044" s="108" t="s">
        <v>32</v>
      </c>
      <c r="O1044" s="108" t="s">
        <v>201</v>
      </c>
      <c r="P1044" s="92" t="s">
        <v>253</v>
      </c>
      <c r="Q1044" s="108"/>
    </row>
    <row r="1045" spans="1:17" ht="25.5" hidden="1" customHeight="1">
      <c r="A1045" s="109" t="s">
        <v>71</v>
      </c>
      <c r="B1045" s="110" t="s">
        <v>345</v>
      </c>
      <c r="C1045" s="111"/>
      <c r="D1045" s="111"/>
      <c r="E1045" s="111"/>
      <c r="F1045" s="111"/>
      <c r="G1045" s="117">
        <f>SUMIF('Bieu 01 (2020)'!$B$7:$B$19,"Huyện Vũ Quang",'Bieu 01 (2020)'!$K$7:$K$19)</f>
        <v>164</v>
      </c>
      <c r="H1045" s="112">
        <f t="shared" ref="H1045:I1045" si="1407">+H1046+H1047</f>
        <v>0</v>
      </c>
      <c r="I1045" s="112">
        <f t="shared" si="1407"/>
        <v>32</v>
      </c>
      <c r="J1045" s="112">
        <f>+J1046+J1047</f>
        <v>102</v>
      </c>
      <c r="K1045" s="112">
        <f t="shared" ref="K1045" si="1408">+K1046+K1047</f>
        <v>30</v>
      </c>
      <c r="L1045" s="108" t="str">
        <f t="shared" si="1346"/>
        <v>Huyện Vũ Quang</v>
      </c>
      <c r="M1045" s="94">
        <f t="shared" si="1347"/>
        <v>0</v>
      </c>
      <c r="N1045" s="92" t="s">
        <v>32</v>
      </c>
      <c r="P1045" s="92" t="s">
        <v>253</v>
      </c>
    </row>
    <row r="1046" spans="1:17" ht="25.5" hidden="1" customHeight="1">
      <c r="A1046" s="109" t="s">
        <v>8</v>
      </c>
      <c r="B1046" s="110" t="s">
        <v>255</v>
      </c>
      <c r="C1046" s="111"/>
      <c r="D1046" s="111"/>
      <c r="E1046" s="120">
        <v>0.7</v>
      </c>
      <c r="F1046" s="120">
        <v>0.3</v>
      </c>
      <c r="G1046" s="112">
        <v>100</v>
      </c>
      <c r="H1046" s="112">
        <f t="shared" ref="H1046:H1047" si="1409">ROUND(C1046*G1046,0)</f>
        <v>0</v>
      </c>
      <c r="I1046" s="112">
        <f t="shared" ref="I1046:I1047" si="1410">G1046-H1046-J1046-K1046</f>
        <v>0</v>
      </c>
      <c r="J1046" s="112">
        <f t="shared" ref="J1046:J1047" si="1411">ROUND(E1046*G1046,0)</f>
        <v>70</v>
      </c>
      <c r="K1046" s="112">
        <f t="shared" ref="K1046:K1047" si="1412">ROUND(F1046*G1046,0)</f>
        <v>30</v>
      </c>
      <c r="L1046" s="92" t="str">
        <f t="shared" si="1346"/>
        <v>Huyện Vũ Quang</v>
      </c>
      <c r="M1046" s="94">
        <f t="shared" si="1347"/>
        <v>0</v>
      </c>
      <c r="N1046" s="92" t="s">
        <v>32</v>
      </c>
      <c r="P1046" s="92" t="s">
        <v>253</v>
      </c>
      <c r="Q1046" s="92" t="s">
        <v>256</v>
      </c>
    </row>
    <row r="1047" spans="1:17" ht="25.5" hidden="1" customHeight="1">
      <c r="A1047" s="109" t="s">
        <v>8</v>
      </c>
      <c r="B1047" s="110" t="s">
        <v>257</v>
      </c>
      <c r="C1047" s="111"/>
      <c r="D1047" s="111">
        <v>0.5</v>
      </c>
      <c r="E1047" s="111">
        <v>0.5</v>
      </c>
      <c r="F1047" s="111"/>
      <c r="G1047" s="119">
        <f>G1045-G1046</f>
        <v>64</v>
      </c>
      <c r="H1047" s="112">
        <f t="shared" si="1409"/>
        <v>0</v>
      </c>
      <c r="I1047" s="112">
        <f t="shared" si="1410"/>
        <v>32</v>
      </c>
      <c r="J1047" s="112">
        <f t="shared" si="1411"/>
        <v>32</v>
      </c>
      <c r="K1047" s="112">
        <f t="shared" si="1412"/>
        <v>0</v>
      </c>
      <c r="L1047" s="92" t="str">
        <f t="shared" si="1346"/>
        <v>Huyện Vũ Quang</v>
      </c>
      <c r="M1047" s="94">
        <f t="shared" si="1347"/>
        <v>0</v>
      </c>
      <c r="N1047" s="92" t="s">
        <v>32</v>
      </c>
      <c r="P1047" s="92" t="s">
        <v>253</v>
      </c>
      <c r="Q1047" s="92" t="s">
        <v>258</v>
      </c>
    </row>
    <row r="1048" spans="1:17" ht="25.5" hidden="1" customHeight="1">
      <c r="A1048" s="109">
        <v>9</v>
      </c>
      <c r="B1048" s="110" t="s">
        <v>212</v>
      </c>
      <c r="C1048" s="111"/>
      <c r="D1048" s="111"/>
      <c r="E1048" s="111"/>
      <c r="F1048" s="111"/>
      <c r="G1048" s="112">
        <f>G1049+G1050</f>
        <v>40</v>
      </c>
      <c r="H1048" s="112">
        <f t="shared" ref="H1048:K1048" si="1413">H1049+H1050</f>
        <v>0</v>
      </c>
      <c r="I1048" s="112">
        <f t="shared" si="1413"/>
        <v>20</v>
      </c>
      <c r="J1048" s="112">
        <f t="shared" si="1413"/>
        <v>20</v>
      </c>
      <c r="K1048" s="112">
        <f t="shared" si="1413"/>
        <v>0</v>
      </c>
      <c r="L1048" s="92" t="str">
        <f t="shared" si="1346"/>
        <v>Huyện Vũ Quang</v>
      </c>
      <c r="M1048" s="94">
        <f t="shared" si="1347"/>
        <v>0</v>
      </c>
      <c r="N1048" s="92" t="s">
        <v>213</v>
      </c>
      <c r="O1048" s="92" t="s">
        <v>201</v>
      </c>
    </row>
    <row r="1049" spans="1:17" ht="25.5" hidden="1" customHeight="1">
      <c r="A1049" s="109" t="s">
        <v>8</v>
      </c>
      <c r="B1049" s="110" t="s">
        <v>259</v>
      </c>
      <c r="C1049" s="121">
        <v>0.7</v>
      </c>
      <c r="D1049" s="121">
        <v>0.2</v>
      </c>
      <c r="E1049" s="121">
        <v>0.1</v>
      </c>
      <c r="F1049" s="111"/>
      <c r="G1049" s="112"/>
      <c r="H1049" s="112">
        <f t="shared" ref="H1049:H1050" si="1414">ROUND(C1049*G1049,0)</f>
        <v>0</v>
      </c>
      <c r="I1049" s="112">
        <f t="shared" ref="I1049:I1050" si="1415">G1049-H1049-J1049-K1049</f>
        <v>0</v>
      </c>
      <c r="J1049" s="112">
        <f t="shared" ref="J1049:J1050" si="1416">ROUND(E1049*G1049,0)</f>
        <v>0</v>
      </c>
      <c r="K1049" s="112">
        <f t="shared" ref="K1049:K1050" si="1417">ROUND(F1049*G1049,0)</f>
        <v>0</v>
      </c>
      <c r="L1049" s="92" t="str">
        <f t="shared" si="1346"/>
        <v>Huyện Vũ Quang</v>
      </c>
      <c r="M1049" s="94">
        <f t="shared" si="1347"/>
        <v>0</v>
      </c>
      <c r="N1049" s="92" t="s">
        <v>213</v>
      </c>
    </row>
    <row r="1050" spans="1:17" ht="25.5" hidden="1" customHeight="1">
      <c r="A1050" s="109" t="s">
        <v>8</v>
      </c>
      <c r="B1050" s="110" t="s">
        <v>260</v>
      </c>
      <c r="C1050" s="111"/>
      <c r="D1050" s="121">
        <v>0.5</v>
      </c>
      <c r="E1050" s="121">
        <v>0.5</v>
      </c>
      <c r="F1050" s="111"/>
      <c r="G1050" s="117">
        <f>SUMIF('Bieu 01 (2020)'!$B$7:$B$19,"Huyện Vũ Quang",'Bieu 01 (2020)'!$L$7:$L$19)-G1049</f>
        <v>40</v>
      </c>
      <c r="H1050" s="112">
        <f t="shared" si="1414"/>
        <v>0</v>
      </c>
      <c r="I1050" s="112">
        <f t="shared" si="1415"/>
        <v>20</v>
      </c>
      <c r="J1050" s="112">
        <f t="shared" si="1416"/>
        <v>20</v>
      </c>
      <c r="K1050" s="112">
        <f t="shared" si="1417"/>
        <v>0</v>
      </c>
      <c r="L1050" s="92" t="str">
        <f t="shared" si="1346"/>
        <v>Huyện Vũ Quang</v>
      </c>
      <c r="M1050" s="94">
        <f t="shared" si="1347"/>
        <v>0</v>
      </c>
      <c r="N1050" s="92" t="s">
        <v>213</v>
      </c>
    </row>
    <row r="1051" spans="1:17" s="88" customFormat="1" ht="25.5" hidden="1" customHeight="1">
      <c r="A1051" s="113">
        <v>10</v>
      </c>
      <c r="B1051" s="114" t="s">
        <v>214</v>
      </c>
      <c r="C1051" s="115"/>
      <c r="D1051" s="115"/>
      <c r="E1051" s="115"/>
      <c r="F1051" s="115"/>
      <c r="G1051" s="116">
        <f>+G1052+G1057+G1067+G1071+G1072+G1073</f>
        <v>7000</v>
      </c>
      <c r="H1051" s="116">
        <f>+H1052+H1057+H1067+H1071+H1072+H1073</f>
        <v>0</v>
      </c>
      <c r="I1051" s="116">
        <f>+I1052+I1057+I1067+I1071+I1072+I1073</f>
        <v>0</v>
      </c>
      <c r="J1051" s="116">
        <f>+J1052+J1057+J1067+J1071+J1072+J1073</f>
        <v>3500</v>
      </c>
      <c r="K1051" s="116">
        <f>+K1052+K1057+K1067+K1071+K1072+K1073</f>
        <v>3500</v>
      </c>
      <c r="L1051" s="108" t="str">
        <f t="shared" si="1346"/>
        <v>Huyện Vũ Quang</v>
      </c>
      <c r="M1051" s="94">
        <f t="shared" si="1347"/>
        <v>0</v>
      </c>
      <c r="N1051" s="108" t="s">
        <v>215</v>
      </c>
      <c r="O1051" s="108" t="s">
        <v>201</v>
      </c>
      <c r="P1051" s="108"/>
      <c r="Q1051" s="108"/>
    </row>
    <row r="1052" spans="1:17" s="88" customFormat="1" ht="25.5" hidden="1" customHeight="1">
      <c r="A1052" s="113" t="s">
        <v>261</v>
      </c>
      <c r="B1052" s="114" t="s">
        <v>262</v>
      </c>
      <c r="C1052" s="115"/>
      <c r="D1052" s="115"/>
      <c r="E1052" s="115"/>
      <c r="F1052" s="115"/>
      <c r="G1052" s="116"/>
      <c r="H1052" s="116">
        <f>H1053+H1056</f>
        <v>0</v>
      </c>
      <c r="I1052" s="116">
        <f t="shared" ref="I1052:K1052" si="1418">I1053+I1056</f>
        <v>0</v>
      </c>
      <c r="J1052" s="116">
        <f t="shared" si="1418"/>
        <v>0</v>
      </c>
      <c r="K1052" s="116">
        <f t="shared" si="1418"/>
        <v>0</v>
      </c>
      <c r="L1052" s="108" t="str">
        <f t="shared" si="1346"/>
        <v>Huyện Vũ Quang</v>
      </c>
      <c r="M1052" s="94">
        <f t="shared" si="1347"/>
        <v>0</v>
      </c>
      <c r="N1052" s="92" t="s">
        <v>215</v>
      </c>
      <c r="O1052" s="108" t="s">
        <v>263</v>
      </c>
      <c r="P1052" s="108" t="s">
        <v>201</v>
      </c>
      <c r="Q1052" s="108"/>
    </row>
    <row r="1053" spans="1:17" ht="25.5" hidden="1" customHeight="1">
      <c r="A1053" s="109" t="s">
        <v>71</v>
      </c>
      <c r="B1053" s="110" t="s">
        <v>357</v>
      </c>
      <c r="C1053" s="111"/>
      <c r="D1053" s="111"/>
      <c r="E1053" s="111"/>
      <c r="F1053" s="111"/>
      <c r="G1053" s="112"/>
      <c r="H1053" s="112">
        <f t="shared" ref="H1053:I1053" si="1419">+H1054+H1055</f>
        <v>0</v>
      </c>
      <c r="I1053" s="112">
        <f t="shared" si="1419"/>
        <v>0</v>
      </c>
      <c r="J1053" s="112">
        <f>+J1054+J1055</f>
        <v>0</v>
      </c>
      <c r="K1053" s="112">
        <f t="shared" ref="K1053" si="1420">+K1054+K1055</f>
        <v>0</v>
      </c>
      <c r="L1053" s="108" t="str">
        <f t="shared" si="1346"/>
        <v>Huyện Vũ Quang</v>
      </c>
      <c r="M1053" s="94">
        <f t="shared" ref="M1053:M1082" si="1421">SUM(H1053:K1053)-G1053</f>
        <v>0</v>
      </c>
      <c r="N1053" s="92" t="s">
        <v>215</v>
      </c>
      <c r="O1053" s="92" t="s">
        <v>263</v>
      </c>
      <c r="P1053" s="92" t="s">
        <v>265</v>
      </c>
    </row>
    <row r="1054" spans="1:17" ht="25.5" hidden="1" customHeight="1">
      <c r="A1054" s="109" t="s">
        <v>8</v>
      </c>
      <c r="B1054" s="110" t="s">
        <v>266</v>
      </c>
      <c r="C1054" s="111"/>
      <c r="D1054" s="111">
        <v>1</v>
      </c>
      <c r="E1054" s="111"/>
      <c r="F1054" s="111"/>
      <c r="G1054" s="119">
        <f>ROUND(G1053*55%,0)</f>
        <v>0</v>
      </c>
      <c r="H1054" s="112">
        <f t="shared" ref="H1054:H1056" si="1422">ROUND(C1054*G1054,0)</f>
        <v>0</v>
      </c>
      <c r="I1054" s="112">
        <f t="shared" ref="I1054:I1056" si="1423">G1054-H1054-J1054-K1054</f>
        <v>0</v>
      </c>
      <c r="J1054" s="112">
        <f t="shared" ref="J1054" si="1424">ROUND(E1054*G1054,0)</f>
        <v>0</v>
      </c>
      <c r="K1054" s="112">
        <f t="shared" ref="K1054:K1056" si="1425">ROUND(F1054*G1054,0)</f>
        <v>0</v>
      </c>
      <c r="L1054" s="92" t="str">
        <f t="shared" si="1346"/>
        <v>Huyện Vũ Quang</v>
      </c>
      <c r="M1054" s="94">
        <f t="shared" si="1421"/>
        <v>0</v>
      </c>
      <c r="N1054" s="92" t="s">
        <v>215</v>
      </c>
      <c r="O1054" s="92" t="s">
        <v>263</v>
      </c>
      <c r="P1054" s="92" t="s">
        <v>265</v>
      </c>
      <c r="Q1054" s="92" t="s">
        <v>267</v>
      </c>
    </row>
    <row r="1055" spans="1:17" ht="25.5" hidden="1" customHeight="1">
      <c r="A1055" s="109" t="s">
        <v>8</v>
      </c>
      <c r="B1055" s="110" t="s">
        <v>268</v>
      </c>
      <c r="C1055" s="111"/>
      <c r="D1055" s="120">
        <v>0.6</v>
      </c>
      <c r="E1055" s="120">
        <v>0.4</v>
      </c>
      <c r="F1055" s="111"/>
      <c r="G1055" s="119">
        <f>G1053-G1054</f>
        <v>0</v>
      </c>
      <c r="H1055" s="112">
        <f t="shared" si="1422"/>
        <v>0</v>
      </c>
      <c r="I1055" s="112">
        <f t="shared" si="1423"/>
        <v>0</v>
      </c>
      <c r="J1055" s="112">
        <f>ROUND(E1055*G1055,0)</f>
        <v>0</v>
      </c>
      <c r="K1055" s="112">
        <f t="shared" si="1425"/>
        <v>0</v>
      </c>
      <c r="L1055" s="92" t="str">
        <f t="shared" si="1346"/>
        <v>Huyện Vũ Quang</v>
      </c>
      <c r="M1055" s="94">
        <f t="shared" si="1421"/>
        <v>0</v>
      </c>
      <c r="N1055" s="92" t="s">
        <v>215</v>
      </c>
      <c r="O1055" s="92" t="s">
        <v>263</v>
      </c>
      <c r="P1055" s="92" t="s">
        <v>265</v>
      </c>
      <c r="Q1055" s="92" t="s">
        <v>269</v>
      </c>
    </row>
    <row r="1056" spans="1:17" ht="25.5" hidden="1" customHeight="1">
      <c r="A1056" s="109" t="s">
        <v>72</v>
      </c>
      <c r="B1056" s="110" t="s">
        <v>270</v>
      </c>
      <c r="C1056" s="111"/>
      <c r="D1056" s="111"/>
      <c r="E1056" s="120">
        <v>1</v>
      </c>
      <c r="F1056" s="111"/>
      <c r="G1056" s="119">
        <f>G1052-G1053</f>
        <v>0</v>
      </c>
      <c r="H1056" s="112">
        <f t="shared" si="1422"/>
        <v>0</v>
      </c>
      <c r="I1056" s="112">
        <f t="shared" si="1423"/>
        <v>0</v>
      </c>
      <c r="J1056" s="112">
        <f t="shared" ref="J1056" si="1426">ROUND(E1056*G1056,0)</f>
        <v>0</v>
      </c>
      <c r="K1056" s="112">
        <f t="shared" si="1425"/>
        <v>0</v>
      </c>
      <c r="L1056" s="92" t="str">
        <f t="shared" si="1346"/>
        <v>Huyện Vũ Quang</v>
      </c>
      <c r="M1056" s="94">
        <f t="shared" si="1421"/>
        <v>0</v>
      </c>
      <c r="N1056" s="92" t="s">
        <v>215</v>
      </c>
      <c r="O1056" s="92" t="s">
        <v>263</v>
      </c>
      <c r="P1056" s="92" t="s">
        <v>271</v>
      </c>
    </row>
    <row r="1057" spans="1:17" s="88" customFormat="1" ht="25.5" hidden="1" customHeight="1">
      <c r="A1057" s="113" t="s">
        <v>273</v>
      </c>
      <c r="B1057" s="114" t="s">
        <v>274</v>
      </c>
      <c r="C1057" s="115"/>
      <c r="D1057" s="115"/>
      <c r="E1057" s="115"/>
      <c r="F1057" s="115"/>
      <c r="G1057" s="116"/>
      <c r="H1057" s="116">
        <f t="shared" ref="H1057:K1057" si="1427">+H1058+H1061</f>
        <v>0</v>
      </c>
      <c r="I1057" s="116">
        <f t="shared" si="1427"/>
        <v>0</v>
      </c>
      <c r="J1057" s="116">
        <f t="shared" si="1427"/>
        <v>0</v>
      </c>
      <c r="K1057" s="116">
        <f t="shared" si="1427"/>
        <v>0</v>
      </c>
      <c r="L1057" s="92" t="str">
        <f t="shared" si="1346"/>
        <v>Huyện Vũ Quang</v>
      </c>
      <c r="M1057" s="94">
        <f t="shared" si="1421"/>
        <v>0</v>
      </c>
      <c r="N1057" s="92" t="s">
        <v>215</v>
      </c>
      <c r="O1057" s="108" t="s">
        <v>275</v>
      </c>
      <c r="P1057" s="108" t="s">
        <v>201</v>
      </c>
      <c r="Q1057" s="108"/>
    </row>
    <row r="1058" spans="1:17" ht="25.5" hidden="1" customHeight="1">
      <c r="A1058" s="109" t="s">
        <v>71</v>
      </c>
      <c r="B1058" s="110" t="s">
        <v>276</v>
      </c>
      <c r="C1058" s="111"/>
      <c r="D1058" s="111">
        <v>0.5</v>
      </c>
      <c r="E1058" s="111">
        <v>0.5</v>
      </c>
      <c r="F1058" s="111"/>
      <c r="G1058" s="119">
        <f>G1057-G1061</f>
        <v>0</v>
      </c>
      <c r="H1058" s="116">
        <f>H1059+H1060</f>
        <v>0</v>
      </c>
      <c r="I1058" s="116">
        <f t="shared" ref="I1058:K1058" si="1428">I1059+I1060</f>
        <v>0</v>
      </c>
      <c r="J1058" s="116">
        <f t="shared" si="1428"/>
        <v>0</v>
      </c>
      <c r="K1058" s="116">
        <f t="shared" si="1428"/>
        <v>0</v>
      </c>
      <c r="L1058" s="92" t="str">
        <f t="shared" si="1346"/>
        <v>Huyện Vũ Quang</v>
      </c>
      <c r="M1058" s="94">
        <f t="shared" si="1421"/>
        <v>0</v>
      </c>
      <c r="N1058" s="92" t="s">
        <v>215</v>
      </c>
      <c r="O1058" s="92" t="s">
        <v>275</v>
      </c>
      <c r="P1058" s="92" t="s">
        <v>277</v>
      </c>
    </row>
    <row r="1059" spans="1:17" ht="25.5" hidden="1" customHeight="1">
      <c r="A1059" s="123" t="s">
        <v>8</v>
      </c>
      <c r="B1059" s="124" t="s">
        <v>266</v>
      </c>
      <c r="C1059" s="111"/>
      <c r="D1059" s="121">
        <v>1</v>
      </c>
      <c r="E1059" s="111"/>
      <c r="F1059" s="111"/>
      <c r="G1059" s="112">
        <f>ROUND(G1058*55%,0)</f>
        <v>0</v>
      </c>
      <c r="H1059" s="112">
        <f>ROUND(C1059*G1059,0)</f>
        <v>0</v>
      </c>
      <c r="I1059" s="112">
        <f>G1059-H1059-J1059-K1059</f>
        <v>0</v>
      </c>
      <c r="J1059" s="112">
        <f>ROUND(E1059*G1059,0)</f>
        <v>0</v>
      </c>
      <c r="K1059" s="112">
        <f>ROUND(F1059*G1059,0)</f>
        <v>0</v>
      </c>
      <c r="L1059" s="92" t="str">
        <f t="shared" si="1346"/>
        <v>Huyện Vũ Quang</v>
      </c>
      <c r="M1059" s="94">
        <f t="shared" ref="M1059:M1060" si="1429">SUM(H1059:K1059)-G1059</f>
        <v>0</v>
      </c>
      <c r="N1059" s="92" t="s">
        <v>215</v>
      </c>
      <c r="O1059" s="92" t="s">
        <v>275</v>
      </c>
      <c r="P1059" s="92" t="s">
        <v>277</v>
      </c>
    </row>
    <row r="1060" spans="1:17" ht="25.5" hidden="1" customHeight="1">
      <c r="A1060" s="123" t="s">
        <v>8</v>
      </c>
      <c r="B1060" s="124" t="s">
        <v>268</v>
      </c>
      <c r="C1060" s="111"/>
      <c r="D1060" s="121"/>
      <c r="E1060" s="121">
        <v>1</v>
      </c>
      <c r="F1060" s="111"/>
      <c r="G1060" s="112">
        <f>G1058-G1059</f>
        <v>0</v>
      </c>
      <c r="H1060" s="112">
        <f t="shared" ref="H1060" si="1430">ROUND(C1060*G1060,0)</f>
        <v>0</v>
      </c>
      <c r="I1060" s="112">
        <f t="shared" ref="I1060" si="1431">G1060-H1060-J1060-K1060</f>
        <v>0</v>
      </c>
      <c r="J1060" s="112">
        <f>ROUND(E1060*G1060,0)</f>
        <v>0</v>
      </c>
      <c r="K1060" s="112">
        <f t="shared" ref="K1060" si="1432">ROUND(F1060*G1060,0)</f>
        <v>0</v>
      </c>
      <c r="L1060" s="92" t="str">
        <f t="shared" si="1346"/>
        <v>Huyện Vũ Quang</v>
      </c>
      <c r="M1060" s="94">
        <f t="shared" si="1429"/>
        <v>0</v>
      </c>
      <c r="N1060" s="92" t="s">
        <v>215</v>
      </c>
      <c r="O1060" s="92" t="s">
        <v>275</v>
      </c>
      <c r="P1060" s="92" t="s">
        <v>277</v>
      </c>
    </row>
    <row r="1061" spans="1:17" ht="25.5" hidden="1" customHeight="1">
      <c r="A1061" s="109" t="s">
        <v>72</v>
      </c>
      <c r="B1061" s="110" t="s">
        <v>326</v>
      </c>
      <c r="C1061" s="111"/>
      <c r="D1061" s="111"/>
      <c r="E1061" s="111"/>
      <c r="F1061" s="111"/>
      <c r="G1061" s="112"/>
      <c r="H1061" s="116">
        <f>H1062+H1065+H1066</f>
        <v>0</v>
      </c>
      <c r="I1061" s="116">
        <f t="shared" ref="I1061:K1061" si="1433">I1062+I1065+I1066</f>
        <v>0</v>
      </c>
      <c r="J1061" s="116">
        <f t="shared" si="1433"/>
        <v>0</v>
      </c>
      <c r="K1061" s="116">
        <f t="shared" si="1433"/>
        <v>0</v>
      </c>
      <c r="L1061" s="92" t="str">
        <f>L1058</f>
        <v>Huyện Vũ Quang</v>
      </c>
      <c r="M1061" s="94">
        <f t="shared" si="1421"/>
        <v>0</v>
      </c>
      <c r="N1061" s="92" t="s">
        <v>215</v>
      </c>
      <c r="O1061" s="92" t="s">
        <v>275</v>
      </c>
      <c r="P1061" s="92" t="s">
        <v>279</v>
      </c>
    </row>
    <row r="1062" spans="1:17" ht="25.5" hidden="1" customHeight="1">
      <c r="A1062" s="125" t="s">
        <v>8</v>
      </c>
      <c r="B1062" s="126" t="s">
        <v>280</v>
      </c>
      <c r="C1062" s="115"/>
      <c r="D1062" s="115"/>
      <c r="E1062" s="115"/>
      <c r="F1062" s="115"/>
      <c r="G1062" s="138">
        <f>G1061-G1065-G1066</f>
        <v>0</v>
      </c>
      <c r="H1062" s="116">
        <f>H1063+H1064</f>
        <v>0</v>
      </c>
      <c r="I1062" s="116">
        <f t="shared" ref="I1062:K1062" si="1434">I1063+I1064</f>
        <v>0</v>
      </c>
      <c r="J1062" s="116">
        <f>J1063+J1064</f>
        <v>0</v>
      </c>
      <c r="K1062" s="116">
        <f t="shared" si="1434"/>
        <v>0</v>
      </c>
      <c r="L1062" s="92" t="str">
        <f>L1059</f>
        <v>Huyện Vũ Quang</v>
      </c>
      <c r="M1062" s="94">
        <f t="shared" ref="M1062:M1066" si="1435">SUM(H1062:K1062)-G1062</f>
        <v>0</v>
      </c>
      <c r="N1062" s="92" t="s">
        <v>215</v>
      </c>
      <c r="O1062" s="92" t="s">
        <v>275</v>
      </c>
      <c r="P1062" s="92" t="s">
        <v>279</v>
      </c>
    </row>
    <row r="1063" spans="1:17" ht="25.5" hidden="1" customHeight="1">
      <c r="A1063" s="127" t="s">
        <v>281</v>
      </c>
      <c r="B1063" s="128" t="s">
        <v>266</v>
      </c>
      <c r="C1063" s="129"/>
      <c r="D1063" s="130">
        <v>1</v>
      </c>
      <c r="E1063" s="129"/>
      <c r="F1063" s="129"/>
      <c r="G1063" s="131">
        <f>ROUND(G1062*55%,0)</f>
        <v>0</v>
      </c>
      <c r="H1063" s="131">
        <f>ROUND(C1063*G1063,0)</f>
        <v>0</v>
      </c>
      <c r="I1063" s="131">
        <f>G1063-H1063-J1063-K1063</f>
        <v>0</v>
      </c>
      <c r="J1063" s="131">
        <f>ROUND(E1063*G1063,0)</f>
        <v>0</v>
      </c>
      <c r="K1063" s="131">
        <f>ROUND(F1063*G1063,0)</f>
        <v>0</v>
      </c>
      <c r="L1063" s="92" t="str">
        <f>L1056</f>
        <v>Huyện Vũ Quang</v>
      </c>
      <c r="M1063" s="94">
        <f t="shared" si="1435"/>
        <v>0</v>
      </c>
      <c r="N1063" s="92" t="s">
        <v>215</v>
      </c>
      <c r="O1063" s="92" t="s">
        <v>275</v>
      </c>
      <c r="P1063" s="92" t="s">
        <v>279</v>
      </c>
    </row>
    <row r="1064" spans="1:17" ht="25.5" hidden="1" customHeight="1">
      <c r="A1064" s="127" t="s">
        <v>281</v>
      </c>
      <c r="B1064" s="128" t="s">
        <v>268</v>
      </c>
      <c r="C1064" s="129"/>
      <c r="D1064" s="130"/>
      <c r="E1064" s="130">
        <v>1</v>
      </c>
      <c r="F1064" s="129"/>
      <c r="G1064" s="131">
        <f>G1062-G1063</f>
        <v>0</v>
      </c>
      <c r="H1064" s="131">
        <f t="shared" ref="H1064:H1066" si="1436">ROUND(C1064*G1064,0)</f>
        <v>0</v>
      </c>
      <c r="I1064" s="131">
        <f t="shared" ref="I1064:I1066" si="1437">G1064-H1064-J1064-K1064</f>
        <v>0</v>
      </c>
      <c r="J1064" s="131">
        <f>ROUND(E1064*G1064,0)</f>
        <v>0</v>
      </c>
      <c r="K1064" s="131">
        <f t="shared" ref="K1064:K1066" si="1438">ROUND(F1064*G1064,0)</f>
        <v>0</v>
      </c>
      <c r="L1064" s="92" t="str">
        <f>L1057</f>
        <v>Huyện Vũ Quang</v>
      </c>
      <c r="M1064" s="94">
        <f t="shared" si="1435"/>
        <v>0</v>
      </c>
      <c r="N1064" s="92" t="s">
        <v>215</v>
      </c>
      <c r="O1064" s="92" t="s">
        <v>275</v>
      </c>
      <c r="P1064" s="92" t="s">
        <v>279</v>
      </c>
    </row>
    <row r="1065" spans="1:17" ht="25.5" hidden="1" customHeight="1">
      <c r="A1065" s="125" t="s">
        <v>8</v>
      </c>
      <c r="B1065" s="126" t="s">
        <v>282</v>
      </c>
      <c r="C1065" s="115"/>
      <c r="D1065" s="115"/>
      <c r="E1065" s="115">
        <v>1</v>
      </c>
      <c r="F1065" s="115"/>
      <c r="G1065" s="116"/>
      <c r="H1065" s="116">
        <f t="shared" si="1436"/>
        <v>0</v>
      </c>
      <c r="I1065" s="116">
        <f t="shared" si="1437"/>
        <v>0</v>
      </c>
      <c r="J1065" s="116">
        <f>ROUND(E1065*G1065,0)</f>
        <v>0</v>
      </c>
      <c r="K1065" s="116">
        <f t="shared" si="1438"/>
        <v>0</v>
      </c>
      <c r="L1065" s="92" t="str">
        <f>L1058</f>
        <v>Huyện Vũ Quang</v>
      </c>
      <c r="M1065" s="94">
        <f t="shared" si="1435"/>
        <v>0</v>
      </c>
      <c r="N1065" s="92" t="s">
        <v>215</v>
      </c>
      <c r="O1065" s="92" t="s">
        <v>275</v>
      </c>
      <c r="P1065" s="92" t="s">
        <v>279</v>
      </c>
    </row>
    <row r="1066" spans="1:17" ht="25.5" hidden="1" customHeight="1">
      <c r="A1066" s="125" t="s">
        <v>8</v>
      </c>
      <c r="B1066" s="126" t="s">
        <v>283</v>
      </c>
      <c r="C1066" s="115"/>
      <c r="D1066" s="115"/>
      <c r="E1066" s="115">
        <v>1</v>
      </c>
      <c r="F1066" s="115"/>
      <c r="G1066" s="116"/>
      <c r="H1066" s="116">
        <f t="shared" si="1436"/>
        <v>0</v>
      </c>
      <c r="I1066" s="116">
        <f t="shared" si="1437"/>
        <v>0</v>
      </c>
      <c r="J1066" s="116">
        <f t="shared" ref="J1066" si="1439">ROUND(E1066*G1066,0)</f>
        <v>0</v>
      </c>
      <c r="K1066" s="116">
        <f t="shared" si="1438"/>
        <v>0</v>
      </c>
      <c r="L1066" s="92" t="str">
        <f>L1059</f>
        <v>Huyện Vũ Quang</v>
      </c>
      <c r="M1066" s="94">
        <f t="shared" si="1435"/>
        <v>0</v>
      </c>
      <c r="N1066" s="92" t="s">
        <v>215</v>
      </c>
      <c r="O1066" s="92" t="s">
        <v>275</v>
      </c>
      <c r="P1066" s="92" t="s">
        <v>279</v>
      </c>
    </row>
    <row r="1067" spans="1:17" s="88" customFormat="1" ht="25.5" hidden="1" customHeight="1">
      <c r="A1067" s="113" t="s">
        <v>284</v>
      </c>
      <c r="B1067" s="114" t="s">
        <v>285</v>
      </c>
      <c r="C1067" s="115"/>
      <c r="D1067" s="115"/>
      <c r="E1067" s="115"/>
      <c r="F1067" s="115"/>
      <c r="G1067" s="116">
        <f>+G1068+G1069+G1070</f>
        <v>0</v>
      </c>
      <c r="H1067" s="116">
        <f t="shared" ref="H1067:K1067" si="1440">+H1068+H1069+H1070</f>
        <v>0</v>
      </c>
      <c r="I1067" s="116">
        <f t="shared" si="1440"/>
        <v>0</v>
      </c>
      <c r="J1067" s="116">
        <f t="shared" si="1440"/>
        <v>0</v>
      </c>
      <c r="K1067" s="116">
        <f t="shared" si="1440"/>
        <v>0</v>
      </c>
      <c r="L1067" s="108" t="str">
        <f>L1061</f>
        <v>Huyện Vũ Quang</v>
      </c>
      <c r="M1067" s="94">
        <f t="shared" si="1421"/>
        <v>0</v>
      </c>
      <c r="N1067" s="92" t="s">
        <v>215</v>
      </c>
      <c r="O1067" s="108" t="s">
        <v>286</v>
      </c>
      <c r="P1067" s="108" t="s">
        <v>201</v>
      </c>
      <c r="Q1067" s="108"/>
    </row>
    <row r="1068" spans="1:17" ht="25.5" hidden="1" customHeight="1">
      <c r="A1068" s="109" t="s">
        <v>8</v>
      </c>
      <c r="B1068" s="110" t="s">
        <v>287</v>
      </c>
      <c r="C1068" s="111"/>
      <c r="D1068" s="111">
        <v>1</v>
      </c>
      <c r="E1068" s="111"/>
      <c r="F1068" s="111"/>
      <c r="G1068" s="112"/>
      <c r="H1068" s="112">
        <f t="shared" ref="H1068:H1072" si="1441">ROUND(C1068*G1068,0)</f>
        <v>0</v>
      </c>
      <c r="I1068" s="112">
        <f t="shared" ref="I1068:I1072" si="1442">G1068-H1068-J1068-K1068</f>
        <v>0</v>
      </c>
      <c r="J1068" s="112">
        <f t="shared" ref="J1068:J1072" si="1443">ROUND(E1068*G1068,0)</f>
        <v>0</v>
      </c>
      <c r="K1068" s="112">
        <f t="shared" ref="K1068:K1072" si="1444">ROUND(F1068*G1068,0)</f>
        <v>0</v>
      </c>
      <c r="L1068" s="92" t="str">
        <f t="shared" ref="L1068:L1079" si="1445">L1067</f>
        <v>Huyện Vũ Quang</v>
      </c>
      <c r="M1068" s="94">
        <f t="shared" si="1421"/>
        <v>0</v>
      </c>
      <c r="N1068" s="92" t="s">
        <v>215</v>
      </c>
      <c r="O1068" s="92" t="s">
        <v>286</v>
      </c>
      <c r="P1068" s="92" t="s">
        <v>288</v>
      </c>
    </row>
    <row r="1069" spans="1:17" ht="25.5" hidden="1" customHeight="1">
      <c r="A1069" s="109" t="s">
        <v>8</v>
      </c>
      <c r="B1069" s="110" t="s">
        <v>289</v>
      </c>
      <c r="C1069" s="111"/>
      <c r="D1069" s="111"/>
      <c r="E1069" s="111">
        <v>1</v>
      </c>
      <c r="F1069" s="111"/>
      <c r="G1069" s="112"/>
      <c r="H1069" s="112">
        <f t="shared" si="1441"/>
        <v>0</v>
      </c>
      <c r="I1069" s="112">
        <f t="shared" si="1442"/>
        <v>0</v>
      </c>
      <c r="J1069" s="112">
        <f t="shared" si="1443"/>
        <v>0</v>
      </c>
      <c r="K1069" s="112">
        <f t="shared" si="1444"/>
        <v>0</v>
      </c>
      <c r="L1069" s="92" t="str">
        <f t="shared" si="1445"/>
        <v>Huyện Vũ Quang</v>
      </c>
      <c r="M1069" s="94">
        <f t="shared" si="1421"/>
        <v>0</v>
      </c>
      <c r="N1069" s="92" t="s">
        <v>215</v>
      </c>
      <c r="O1069" s="92" t="s">
        <v>286</v>
      </c>
      <c r="P1069" s="92" t="s">
        <v>290</v>
      </c>
    </row>
    <row r="1070" spans="1:17" ht="25.5" hidden="1" customHeight="1">
      <c r="A1070" s="109" t="s">
        <v>8</v>
      </c>
      <c r="B1070" s="110" t="s">
        <v>291</v>
      </c>
      <c r="C1070" s="111"/>
      <c r="D1070" s="111"/>
      <c r="E1070" s="111">
        <v>0.2</v>
      </c>
      <c r="F1070" s="111">
        <v>0.8</v>
      </c>
      <c r="G1070" s="112"/>
      <c r="H1070" s="112">
        <f t="shared" si="1441"/>
        <v>0</v>
      </c>
      <c r="I1070" s="112">
        <f t="shared" si="1442"/>
        <v>0</v>
      </c>
      <c r="J1070" s="112">
        <f t="shared" si="1443"/>
        <v>0</v>
      </c>
      <c r="K1070" s="112">
        <f t="shared" si="1444"/>
        <v>0</v>
      </c>
      <c r="L1070" s="92" t="str">
        <f t="shared" si="1445"/>
        <v>Huyện Vũ Quang</v>
      </c>
      <c r="M1070" s="94">
        <f t="shared" si="1421"/>
        <v>0</v>
      </c>
      <c r="N1070" s="92" t="s">
        <v>215</v>
      </c>
      <c r="O1070" s="92" t="s">
        <v>286</v>
      </c>
      <c r="P1070" s="92" t="s">
        <v>292</v>
      </c>
    </row>
    <row r="1071" spans="1:17" s="88" customFormat="1" ht="25.5" hidden="1" customHeight="1">
      <c r="A1071" s="113" t="s">
        <v>293</v>
      </c>
      <c r="B1071" s="114" t="s">
        <v>348</v>
      </c>
      <c r="C1071" s="111"/>
      <c r="D1071" s="111">
        <v>1</v>
      </c>
      <c r="E1071" s="111"/>
      <c r="F1071" s="111"/>
      <c r="G1071" s="112"/>
      <c r="H1071" s="112">
        <f t="shared" si="1441"/>
        <v>0</v>
      </c>
      <c r="I1071" s="112">
        <f t="shared" si="1442"/>
        <v>0</v>
      </c>
      <c r="J1071" s="112">
        <f t="shared" si="1443"/>
        <v>0</v>
      </c>
      <c r="K1071" s="112">
        <f t="shared" si="1444"/>
        <v>0</v>
      </c>
      <c r="L1071" s="108" t="str">
        <f t="shared" si="1445"/>
        <v>Huyện Vũ Quang</v>
      </c>
      <c r="M1071" s="94">
        <f t="shared" si="1421"/>
        <v>0</v>
      </c>
      <c r="N1071" s="92" t="s">
        <v>215</v>
      </c>
      <c r="O1071" s="108" t="s">
        <v>295</v>
      </c>
      <c r="P1071" s="108" t="s">
        <v>201</v>
      </c>
      <c r="Q1071" s="108"/>
    </row>
    <row r="1072" spans="1:17" s="88" customFormat="1" ht="25.5" hidden="1" customHeight="1">
      <c r="A1072" s="113" t="s">
        <v>296</v>
      </c>
      <c r="B1072" s="114" t="s">
        <v>297</v>
      </c>
      <c r="C1072" s="115"/>
      <c r="D1072" s="115">
        <v>1</v>
      </c>
      <c r="E1072" s="115"/>
      <c r="F1072" s="115"/>
      <c r="G1072" s="116"/>
      <c r="H1072" s="116">
        <f t="shared" si="1441"/>
        <v>0</v>
      </c>
      <c r="I1072" s="116">
        <f t="shared" si="1442"/>
        <v>0</v>
      </c>
      <c r="J1072" s="116">
        <f t="shared" si="1443"/>
        <v>0</v>
      </c>
      <c r="K1072" s="116">
        <f t="shared" si="1444"/>
        <v>0</v>
      </c>
      <c r="L1072" s="108" t="str">
        <f t="shared" si="1445"/>
        <v>Huyện Vũ Quang</v>
      </c>
      <c r="M1072" s="88">
        <f t="shared" si="1421"/>
        <v>0</v>
      </c>
      <c r="N1072" s="108" t="s">
        <v>215</v>
      </c>
      <c r="O1072" s="108" t="s">
        <v>298</v>
      </c>
      <c r="P1072" s="108" t="s">
        <v>201</v>
      </c>
      <c r="Q1072" s="108"/>
    </row>
    <row r="1073" spans="1:17" s="88" customFormat="1" ht="25.5" hidden="1" customHeight="1">
      <c r="A1073" s="113" t="s">
        <v>299</v>
      </c>
      <c r="B1073" s="114" t="s">
        <v>124</v>
      </c>
      <c r="C1073" s="115"/>
      <c r="D1073" s="115"/>
      <c r="E1073" s="115"/>
      <c r="F1073" s="115"/>
      <c r="G1073" s="117">
        <f>SUMIF('Bieu 01 (2020)'!$B$7:$B$19,"Huyện Vũ Quang",'Bieu 01 (2020)'!$M$7:$M$19)-G1052-G1057-G1067-G1071-G1072</f>
        <v>7000</v>
      </c>
      <c r="H1073" s="116">
        <f>H1074</f>
        <v>0</v>
      </c>
      <c r="I1073" s="116">
        <f t="shared" ref="I1073:K1073" si="1446">I1074</f>
        <v>0</v>
      </c>
      <c r="J1073" s="116">
        <f t="shared" si="1446"/>
        <v>3500</v>
      </c>
      <c r="K1073" s="116">
        <f t="shared" si="1446"/>
        <v>3500</v>
      </c>
      <c r="L1073" s="108" t="str">
        <f t="shared" si="1445"/>
        <v>Huyện Vũ Quang</v>
      </c>
      <c r="M1073" s="94">
        <f t="shared" si="1421"/>
        <v>0</v>
      </c>
      <c r="N1073" s="92" t="s">
        <v>215</v>
      </c>
      <c r="O1073" s="108" t="s">
        <v>124</v>
      </c>
      <c r="P1073" s="108" t="s">
        <v>201</v>
      </c>
      <c r="Q1073" s="108"/>
    </row>
    <row r="1074" spans="1:17" ht="25.5" hidden="1" customHeight="1">
      <c r="A1074" s="109" t="s">
        <v>71</v>
      </c>
      <c r="B1074" s="110" t="s">
        <v>300</v>
      </c>
      <c r="C1074" s="111"/>
      <c r="D1074" s="111"/>
      <c r="E1074" s="111"/>
      <c r="F1074" s="111"/>
      <c r="G1074" s="119">
        <f>G1073</f>
        <v>7000</v>
      </c>
      <c r="H1074" s="112">
        <f t="shared" ref="H1074:K1074" si="1447">+H1075+H1076</f>
        <v>0</v>
      </c>
      <c r="I1074" s="112">
        <f t="shared" si="1447"/>
        <v>0</v>
      </c>
      <c r="J1074" s="112">
        <f t="shared" si="1447"/>
        <v>3500</v>
      </c>
      <c r="K1074" s="112">
        <f t="shared" si="1447"/>
        <v>3500</v>
      </c>
      <c r="L1074" s="108" t="str">
        <f t="shared" si="1445"/>
        <v>Huyện Vũ Quang</v>
      </c>
      <c r="M1074" s="94">
        <f t="shared" si="1421"/>
        <v>0</v>
      </c>
      <c r="N1074" s="92" t="s">
        <v>215</v>
      </c>
      <c r="O1074" s="92" t="s">
        <v>124</v>
      </c>
      <c r="P1074" s="108" t="s">
        <v>301</v>
      </c>
    </row>
    <row r="1075" spans="1:17" ht="25.5" hidden="1" customHeight="1">
      <c r="A1075" s="109" t="s">
        <v>8</v>
      </c>
      <c r="B1075" s="110" t="s">
        <v>302</v>
      </c>
      <c r="C1075" s="111"/>
      <c r="D1075" s="111"/>
      <c r="E1075" s="120">
        <v>0.5</v>
      </c>
      <c r="F1075" s="120">
        <v>0.5</v>
      </c>
      <c r="G1075" s="119">
        <f>G1074-G1076</f>
        <v>5000</v>
      </c>
      <c r="H1075" s="112">
        <f t="shared" ref="H1075:H1077" si="1448">ROUND(C1075*G1075,0)</f>
        <v>0</v>
      </c>
      <c r="I1075" s="112">
        <f t="shared" ref="I1075:I1077" si="1449">G1075-H1075-J1075-K1075</f>
        <v>0</v>
      </c>
      <c r="J1075" s="112">
        <f t="shared" ref="J1075:J1077" si="1450">ROUND(E1075*G1075,0)</f>
        <v>2500</v>
      </c>
      <c r="K1075" s="112">
        <f t="shared" ref="K1075:K1077" si="1451">ROUND(F1075*G1075,0)</f>
        <v>2500</v>
      </c>
      <c r="L1075" s="92" t="str">
        <f t="shared" si="1445"/>
        <v>Huyện Vũ Quang</v>
      </c>
      <c r="M1075" s="94">
        <f t="shared" si="1421"/>
        <v>0</v>
      </c>
      <c r="N1075" s="92" t="s">
        <v>215</v>
      </c>
      <c r="O1075" s="92" t="s">
        <v>124</v>
      </c>
      <c r="P1075" s="92" t="s">
        <v>301</v>
      </c>
    </row>
    <row r="1076" spans="1:17" ht="25.5" hidden="1" customHeight="1">
      <c r="A1076" s="109" t="s">
        <v>8</v>
      </c>
      <c r="B1076" s="110" t="s">
        <v>303</v>
      </c>
      <c r="C1076" s="111"/>
      <c r="D1076" s="111"/>
      <c r="E1076" s="111">
        <v>0.5</v>
      </c>
      <c r="F1076" s="111">
        <v>0.5</v>
      </c>
      <c r="G1076" s="112">
        <v>2000</v>
      </c>
      <c r="H1076" s="112">
        <f t="shared" si="1448"/>
        <v>0</v>
      </c>
      <c r="I1076" s="112">
        <f t="shared" si="1449"/>
        <v>0</v>
      </c>
      <c r="J1076" s="112">
        <f t="shared" si="1450"/>
        <v>1000</v>
      </c>
      <c r="K1076" s="112">
        <f t="shared" si="1451"/>
        <v>1000</v>
      </c>
      <c r="L1076" s="92" t="str">
        <f t="shared" si="1445"/>
        <v>Huyện Vũ Quang</v>
      </c>
      <c r="M1076" s="94">
        <f t="shared" si="1421"/>
        <v>0</v>
      </c>
      <c r="N1076" s="92" t="s">
        <v>215</v>
      </c>
      <c r="O1076" s="92" t="s">
        <v>124</v>
      </c>
      <c r="P1076" s="92" t="s">
        <v>301</v>
      </c>
    </row>
    <row r="1077" spans="1:17" ht="25.5" hidden="1" customHeight="1">
      <c r="A1077" s="109">
        <v>11</v>
      </c>
      <c r="B1077" s="110" t="s">
        <v>34</v>
      </c>
      <c r="C1077" s="111"/>
      <c r="D1077" s="111"/>
      <c r="E1077" s="111"/>
      <c r="F1077" s="111">
        <v>1</v>
      </c>
      <c r="G1077" s="117">
        <f>SUMIF('Bieu 01 (2020)'!$B$7:$B$19,"Huyện Vũ Quang",'Bieu 01 (2020)'!$N$7:$N$19)</f>
        <v>250</v>
      </c>
      <c r="H1077" s="112">
        <f t="shared" si="1448"/>
        <v>0</v>
      </c>
      <c r="I1077" s="112">
        <f t="shared" si="1449"/>
        <v>0</v>
      </c>
      <c r="J1077" s="112">
        <f t="shared" si="1450"/>
        <v>0</v>
      </c>
      <c r="K1077" s="112">
        <f t="shared" si="1451"/>
        <v>250</v>
      </c>
      <c r="L1077" s="92" t="str">
        <f t="shared" si="1445"/>
        <v>Huyện Vũ Quang</v>
      </c>
      <c r="M1077" s="94">
        <f t="shared" si="1421"/>
        <v>0</v>
      </c>
      <c r="N1077" s="108" t="s">
        <v>34</v>
      </c>
      <c r="O1077" s="92" t="s">
        <v>201</v>
      </c>
    </row>
    <row r="1078" spans="1:17" ht="25.5" hidden="1" customHeight="1">
      <c r="A1078" s="109">
        <v>12</v>
      </c>
      <c r="B1078" s="110" t="s">
        <v>168</v>
      </c>
      <c r="C1078" s="111"/>
      <c r="D1078" s="111"/>
      <c r="E1078" s="111"/>
      <c r="F1078" s="111"/>
      <c r="G1078" s="117">
        <f>SUMIF('Bieu 01 (2020)'!$B$7:$B$19,"Huyện Vũ Quang",'Bieu 01 (2020)'!$O$7:$O$19)</f>
        <v>1500</v>
      </c>
      <c r="H1078" s="112">
        <f>SUM(H1079:H1082)</f>
        <v>900</v>
      </c>
      <c r="I1078" s="112">
        <f t="shared" ref="I1078:J1078" si="1452">SUM(I1079:I1082)</f>
        <v>500</v>
      </c>
      <c r="J1078" s="112">
        <f t="shared" si="1452"/>
        <v>100</v>
      </c>
      <c r="K1078" s="112">
        <f>SUM(K1079:K1082)</f>
        <v>0</v>
      </c>
      <c r="L1078" s="92" t="str">
        <f t="shared" si="1445"/>
        <v>Huyện Vũ Quang</v>
      </c>
      <c r="M1078" s="94">
        <f t="shared" si="1421"/>
        <v>0</v>
      </c>
      <c r="N1078" s="108" t="s">
        <v>216</v>
      </c>
      <c r="O1078" s="92" t="s">
        <v>201</v>
      </c>
    </row>
    <row r="1079" spans="1:17" ht="25.5" hidden="1" customHeight="1">
      <c r="A1079" s="109" t="s">
        <v>8</v>
      </c>
      <c r="B1079" s="110" t="s">
        <v>304</v>
      </c>
      <c r="C1079" s="111">
        <v>1</v>
      </c>
      <c r="D1079" s="111"/>
      <c r="E1079" s="111"/>
      <c r="F1079" s="111"/>
      <c r="G1079" s="112">
        <v>900</v>
      </c>
      <c r="H1079" s="112">
        <f t="shared" ref="H1079:H1082" si="1453">ROUND(C1079*G1079,0)</f>
        <v>900</v>
      </c>
      <c r="I1079" s="112">
        <f t="shared" ref="I1079:I1082" si="1454">G1079-H1079-J1079-K1079</f>
        <v>0</v>
      </c>
      <c r="J1079" s="112">
        <f t="shared" ref="J1079:J1082" si="1455">ROUND(E1079*G1079,0)</f>
        <v>0</v>
      </c>
      <c r="K1079" s="112">
        <f t="shared" ref="K1079:K1082" si="1456">ROUND(F1079*G1079,0)</f>
        <v>0</v>
      </c>
      <c r="L1079" s="92" t="str">
        <f t="shared" si="1445"/>
        <v>Huyện Vũ Quang</v>
      </c>
      <c r="M1079" s="94">
        <f t="shared" si="1421"/>
        <v>0</v>
      </c>
      <c r="N1079" s="92" t="s">
        <v>216</v>
      </c>
      <c r="O1079" s="92" t="s">
        <v>305</v>
      </c>
    </row>
    <row r="1080" spans="1:17" ht="25.5" hidden="1" customHeight="1">
      <c r="A1080" s="109" t="s">
        <v>8</v>
      </c>
      <c r="B1080" s="110" t="s">
        <v>306</v>
      </c>
      <c r="C1080" s="111"/>
      <c r="D1080" s="111">
        <v>1</v>
      </c>
      <c r="E1080" s="111"/>
      <c r="F1080" s="111"/>
      <c r="G1080" s="112">
        <v>500</v>
      </c>
      <c r="H1080" s="112">
        <f>ROUND(C1080*G1080,0)</f>
        <v>0</v>
      </c>
      <c r="I1080" s="112">
        <f>G1080-H1080-J1080-K1080</f>
        <v>500</v>
      </c>
      <c r="J1080" s="112">
        <f>ROUND(E1080*G1080,0)</f>
        <v>0</v>
      </c>
      <c r="K1080" s="112">
        <f>ROUND(F1080*G1080,0)</f>
        <v>0</v>
      </c>
      <c r="L1080" s="92" t="str">
        <f>L1079</f>
        <v>Huyện Vũ Quang</v>
      </c>
      <c r="M1080" s="94">
        <f t="shared" ref="M1080:M1081" si="1457">SUM(H1080:K1080)-G1080</f>
        <v>0</v>
      </c>
      <c r="N1080" s="92" t="s">
        <v>216</v>
      </c>
      <c r="O1080" s="92" t="s">
        <v>307</v>
      </c>
    </row>
    <row r="1081" spans="1:17" ht="25.5" hidden="1" customHeight="1">
      <c r="A1081" s="109" t="s">
        <v>8</v>
      </c>
      <c r="B1081" s="110" t="s">
        <v>308</v>
      </c>
      <c r="C1081" s="111"/>
      <c r="D1081" s="111"/>
      <c r="E1081" s="111"/>
      <c r="F1081" s="111">
        <v>1</v>
      </c>
      <c r="G1081" s="112"/>
      <c r="H1081" s="112">
        <f>ROUND(C1081*G1081,0)</f>
        <v>0</v>
      </c>
      <c r="I1081" s="112">
        <f>G1081-H1081-J1081-K1081</f>
        <v>0</v>
      </c>
      <c r="J1081" s="112">
        <f>ROUND(E1081*G1081,0)</f>
        <v>0</v>
      </c>
      <c r="K1081" s="112">
        <f>ROUND(F1081*G1081,0)</f>
        <v>0</v>
      </c>
      <c r="L1081" s="92" t="str">
        <f>L1080</f>
        <v>Huyện Vũ Quang</v>
      </c>
      <c r="M1081" s="94">
        <f t="shared" si="1457"/>
        <v>0</v>
      </c>
      <c r="N1081" s="92" t="s">
        <v>216</v>
      </c>
      <c r="O1081" s="92" t="s">
        <v>309</v>
      </c>
    </row>
    <row r="1082" spans="1:17" ht="25.5" hidden="1" customHeight="1">
      <c r="A1082" s="132" t="s">
        <v>8</v>
      </c>
      <c r="B1082" s="133" t="s">
        <v>310</v>
      </c>
      <c r="C1082" s="134"/>
      <c r="D1082" s="134"/>
      <c r="E1082" s="134">
        <v>1</v>
      </c>
      <c r="F1082" s="134"/>
      <c r="G1082" s="135">
        <f>G1078-G1079-G1080-G1081</f>
        <v>100</v>
      </c>
      <c r="H1082" s="136">
        <f t="shared" si="1453"/>
        <v>0</v>
      </c>
      <c r="I1082" s="136">
        <f t="shared" si="1454"/>
        <v>0</v>
      </c>
      <c r="J1082" s="136">
        <f t="shared" si="1455"/>
        <v>100</v>
      </c>
      <c r="K1082" s="136">
        <f t="shared" si="1456"/>
        <v>0</v>
      </c>
      <c r="L1082" s="92" t="str">
        <f>L1079</f>
        <v>Huyện Vũ Quang</v>
      </c>
      <c r="M1082" s="94">
        <f t="shared" si="1421"/>
        <v>0</v>
      </c>
      <c r="N1082" s="92" t="s">
        <v>216</v>
      </c>
      <c r="O1082" s="92" t="s">
        <v>224</v>
      </c>
    </row>
    <row r="1083" spans="1:17" s="88" customFormat="1" ht="25.5" hidden="1" customHeight="1">
      <c r="A1083" s="104"/>
      <c r="B1083" s="105" t="s">
        <v>182</v>
      </c>
      <c r="C1083" s="106"/>
      <c r="D1083" s="106"/>
      <c r="E1083" s="106"/>
      <c r="F1083" s="106"/>
      <c r="G1083" s="107">
        <f>G1084+G1093+G1102+G1114+G1115+G1118+G1127+G1128+G1132+G1135+G1161+G1162</f>
        <v>192000</v>
      </c>
      <c r="H1083" s="107">
        <f>H1084+H1093+H1102+H1114+H1115+H1118+H1127+H1128+H1132+H1135+H1161+H1162</f>
        <v>2000</v>
      </c>
      <c r="I1083" s="107">
        <f>I1084+I1093+I1102+I1114+I1115+I1118+I1127+I1128+I1132+I1135+I1161+I1162</f>
        <v>2718</v>
      </c>
      <c r="J1083" s="107">
        <f>J1084+J1093+J1102+J1114+J1115+J1118+J1127+J1128+J1132+J1135+J1161+J1162</f>
        <v>129423</v>
      </c>
      <c r="K1083" s="107">
        <f>K1084+K1093+K1102+K1114+K1115+K1118+K1127+K1128+K1132+K1135+K1161+K1162</f>
        <v>57859</v>
      </c>
      <c r="L1083" s="108" t="str">
        <f>B1083</f>
        <v>Huyện Lộc Hà</v>
      </c>
      <c r="M1083" s="94">
        <f>SUM(H1083:K1083)-G1083</f>
        <v>0</v>
      </c>
      <c r="N1083" s="108" t="s">
        <v>201</v>
      </c>
      <c r="O1083" s="108"/>
      <c r="P1083" s="108"/>
      <c r="Q1083" s="108"/>
    </row>
    <row r="1084" spans="1:17" s="88" customFormat="1" ht="25.5" hidden="1" customHeight="1">
      <c r="A1084" s="113">
        <v>1</v>
      </c>
      <c r="B1084" s="114" t="s">
        <v>202</v>
      </c>
      <c r="C1084" s="115"/>
      <c r="D1084" s="115"/>
      <c r="E1084" s="115"/>
      <c r="F1084" s="115"/>
      <c r="G1084" s="116">
        <f>G1085+G1086+G1089+G1092</f>
        <v>1280</v>
      </c>
      <c r="H1084" s="116">
        <f t="shared" ref="H1084:K1084" si="1458">H1085+H1086+H1089+H1092</f>
        <v>0</v>
      </c>
      <c r="I1084" s="116">
        <f t="shared" si="1458"/>
        <v>768</v>
      </c>
      <c r="J1084" s="116">
        <f t="shared" si="1458"/>
        <v>512</v>
      </c>
      <c r="K1084" s="116">
        <f t="shared" si="1458"/>
        <v>0</v>
      </c>
      <c r="L1084" s="108" t="str">
        <f>L1083</f>
        <v>Huyện Lộc Hà</v>
      </c>
      <c r="M1084" s="94">
        <f>SUM(H1084:K1084)-G1084</f>
        <v>0</v>
      </c>
      <c r="N1084" s="108" t="s">
        <v>203</v>
      </c>
      <c r="O1084" s="108" t="s">
        <v>201</v>
      </c>
      <c r="P1084" s="108"/>
      <c r="Q1084" s="108"/>
    </row>
    <row r="1085" spans="1:17" ht="25.5" hidden="1" customHeight="1">
      <c r="A1085" s="109" t="s">
        <v>88</v>
      </c>
      <c r="B1085" s="110" t="s">
        <v>217</v>
      </c>
      <c r="C1085" s="111"/>
      <c r="D1085" s="111">
        <v>0.6</v>
      </c>
      <c r="E1085" s="111">
        <v>0.4</v>
      </c>
      <c r="F1085" s="111"/>
      <c r="G1085" s="117">
        <f>SUMIF('Bieu 01 (2020)'!$B$7:$B$19,"Huyện Lộc Hà",'Bieu 01 (2020)'!$D$7:$D$19)-G1086-G1089-G1092</f>
        <v>1280</v>
      </c>
      <c r="H1085" s="112">
        <f>ROUND(C1085*G1085,0)</f>
        <v>0</v>
      </c>
      <c r="I1085" s="112">
        <f>G1085-H1085-J1085-K1085</f>
        <v>768</v>
      </c>
      <c r="J1085" s="112">
        <f>ROUND(E1085*G1085,0)</f>
        <v>512</v>
      </c>
      <c r="K1085" s="112">
        <f>ROUND(F1085*G1085,0)</f>
        <v>0</v>
      </c>
      <c r="L1085" s="92" t="str">
        <f t="shared" ref="L1085:L1144" si="1459">L1084</f>
        <v>Huyện Lộc Hà</v>
      </c>
      <c r="M1085" s="94">
        <f t="shared" ref="M1085:M1136" si="1460">SUM(H1085:K1085)-G1085</f>
        <v>0</v>
      </c>
      <c r="N1085" s="92" t="s">
        <v>203</v>
      </c>
      <c r="O1085" s="92" t="s">
        <v>217</v>
      </c>
    </row>
    <row r="1086" spans="1:17" ht="25.5" hidden="1" customHeight="1">
      <c r="A1086" s="109" t="s">
        <v>93</v>
      </c>
      <c r="B1086" s="110" t="s">
        <v>22</v>
      </c>
      <c r="C1086" s="111"/>
      <c r="D1086" s="111"/>
      <c r="E1086" s="111"/>
      <c r="F1086" s="111"/>
      <c r="G1086" s="112"/>
      <c r="H1086" s="112">
        <f t="shared" ref="H1086:H1134" si="1461">ROUND(C1086*G1086,0)</f>
        <v>0</v>
      </c>
      <c r="I1086" s="112">
        <f t="shared" ref="I1086:I1134" si="1462">G1086-H1086-J1086-K1086</f>
        <v>0</v>
      </c>
      <c r="J1086" s="112">
        <f t="shared" ref="J1086:J1134" si="1463">ROUND(E1086*G1086,0)</f>
        <v>0</v>
      </c>
      <c r="K1086" s="112">
        <f t="shared" ref="K1086:K1134" si="1464">ROUND(F1086*G1086,0)</f>
        <v>0</v>
      </c>
      <c r="L1086" s="92" t="str">
        <f t="shared" si="1459"/>
        <v>Huyện Lộc Hà</v>
      </c>
      <c r="M1086" s="94">
        <f t="shared" si="1460"/>
        <v>0</v>
      </c>
      <c r="N1086" s="92" t="s">
        <v>203</v>
      </c>
      <c r="O1086" s="92" t="s">
        <v>218</v>
      </c>
    </row>
    <row r="1087" spans="1:17" ht="25.5" hidden="1" customHeight="1">
      <c r="A1087" s="118" t="s">
        <v>8</v>
      </c>
      <c r="B1087" s="56" t="s">
        <v>219</v>
      </c>
      <c r="C1087" s="111"/>
      <c r="D1087" s="111"/>
      <c r="E1087" s="111">
        <v>1</v>
      </c>
      <c r="F1087" s="111"/>
      <c r="G1087" s="112"/>
      <c r="H1087" s="112">
        <f t="shared" si="1461"/>
        <v>0</v>
      </c>
      <c r="I1087" s="112">
        <f t="shared" si="1462"/>
        <v>0</v>
      </c>
      <c r="J1087" s="112">
        <f t="shared" si="1463"/>
        <v>0</v>
      </c>
      <c r="K1087" s="112">
        <f t="shared" si="1464"/>
        <v>0</v>
      </c>
      <c r="L1087" s="92" t="str">
        <f t="shared" si="1459"/>
        <v>Huyện Lộc Hà</v>
      </c>
      <c r="M1087" s="94">
        <f t="shared" si="1460"/>
        <v>0</v>
      </c>
      <c r="N1087" s="92" t="s">
        <v>203</v>
      </c>
      <c r="O1087" s="92" t="s">
        <v>218</v>
      </c>
    </row>
    <row r="1088" spans="1:17" ht="25.5" hidden="1" customHeight="1">
      <c r="A1088" s="118" t="s">
        <v>8</v>
      </c>
      <c r="B1088" s="56" t="s">
        <v>220</v>
      </c>
      <c r="C1088" s="111"/>
      <c r="D1088" s="111"/>
      <c r="E1088" s="111">
        <v>0.5</v>
      </c>
      <c r="F1088" s="111">
        <v>0.5</v>
      </c>
      <c r="G1088" s="119">
        <f>G1086-G1087</f>
        <v>0</v>
      </c>
      <c r="H1088" s="112">
        <f t="shared" si="1461"/>
        <v>0</v>
      </c>
      <c r="I1088" s="112">
        <f t="shared" si="1462"/>
        <v>0</v>
      </c>
      <c r="J1088" s="112">
        <f t="shared" si="1463"/>
        <v>0</v>
      </c>
      <c r="K1088" s="112">
        <f t="shared" si="1464"/>
        <v>0</v>
      </c>
      <c r="L1088" s="92" t="str">
        <f t="shared" si="1459"/>
        <v>Huyện Lộc Hà</v>
      </c>
      <c r="M1088" s="94">
        <f t="shared" si="1460"/>
        <v>0</v>
      </c>
      <c r="N1088" s="92" t="s">
        <v>203</v>
      </c>
      <c r="O1088" s="92" t="s">
        <v>218</v>
      </c>
    </row>
    <row r="1089" spans="1:17" ht="25.5" hidden="1" customHeight="1">
      <c r="A1089" s="109" t="s">
        <v>95</v>
      </c>
      <c r="B1089" s="110" t="s">
        <v>23</v>
      </c>
      <c r="C1089" s="111"/>
      <c r="D1089" s="111"/>
      <c r="E1089" s="111"/>
      <c r="F1089" s="111"/>
      <c r="G1089" s="112"/>
      <c r="H1089" s="112">
        <f t="shared" si="1461"/>
        <v>0</v>
      </c>
      <c r="I1089" s="112">
        <f t="shared" si="1462"/>
        <v>0</v>
      </c>
      <c r="J1089" s="112">
        <f t="shared" si="1463"/>
        <v>0</v>
      </c>
      <c r="K1089" s="112">
        <f t="shared" si="1464"/>
        <v>0</v>
      </c>
      <c r="L1089" s="92" t="str">
        <f t="shared" si="1459"/>
        <v>Huyện Lộc Hà</v>
      </c>
      <c r="M1089" s="94">
        <f t="shared" si="1460"/>
        <v>0</v>
      </c>
      <c r="N1089" s="92" t="s">
        <v>203</v>
      </c>
      <c r="O1089" s="92" t="s">
        <v>221</v>
      </c>
    </row>
    <row r="1090" spans="1:17" ht="25.5" hidden="1" customHeight="1">
      <c r="A1090" s="109" t="s">
        <v>8</v>
      </c>
      <c r="B1090" s="110" t="s">
        <v>222</v>
      </c>
      <c r="C1090" s="111"/>
      <c r="D1090" s="111"/>
      <c r="E1090" s="111">
        <v>0.8</v>
      </c>
      <c r="F1090" s="111">
        <v>0.2</v>
      </c>
      <c r="G1090" s="112"/>
      <c r="H1090" s="112">
        <f t="shared" si="1461"/>
        <v>0</v>
      </c>
      <c r="I1090" s="112">
        <f t="shared" si="1462"/>
        <v>0</v>
      </c>
      <c r="J1090" s="112">
        <f t="shared" si="1463"/>
        <v>0</v>
      </c>
      <c r="K1090" s="112">
        <f t="shared" si="1464"/>
        <v>0</v>
      </c>
      <c r="L1090" s="92" t="str">
        <f t="shared" si="1459"/>
        <v>Huyện Lộc Hà</v>
      </c>
      <c r="M1090" s="94">
        <f t="shared" si="1460"/>
        <v>0</v>
      </c>
      <c r="N1090" s="92" t="s">
        <v>203</v>
      </c>
      <c r="O1090" s="92" t="s">
        <v>221</v>
      </c>
    </row>
    <row r="1091" spans="1:17" ht="25.5" hidden="1" customHeight="1">
      <c r="A1091" s="109" t="s">
        <v>8</v>
      </c>
      <c r="B1091" s="110" t="s">
        <v>223</v>
      </c>
      <c r="C1091" s="111"/>
      <c r="D1091" s="111"/>
      <c r="E1091" s="111">
        <v>0.5</v>
      </c>
      <c r="F1091" s="111">
        <v>0.5</v>
      </c>
      <c r="G1091" s="119">
        <f>G1089-G1090</f>
        <v>0</v>
      </c>
      <c r="H1091" s="112">
        <f t="shared" si="1461"/>
        <v>0</v>
      </c>
      <c r="I1091" s="112">
        <f t="shared" si="1462"/>
        <v>0</v>
      </c>
      <c r="J1091" s="112">
        <f t="shared" si="1463"/>
        <v>0</v>
      </c>
      <c r="K1091" s="112">
        <f t="shared" si="1464"/>
        <v>0</v>
      </c>
      <c r="L1091" s="92" t="str">
        <f t="shared" si="1459"/>
        <v>Huyện Lộc Hà</v>
      </c>
      <c r="M1091" s="94">
        <f t="shared" si="1460"/>
        <v>0</v>
      </c>
      <c r="N1091" s="92" t="s">
        <v>203</v>
      </c>
      <c r="O1091" s="92" t="s">
        <v>221</v>
      </c>
    </row>
    <row r="1092" spans="1:17" ht="25.5" hidden="1" customHeight="1">
      <c r="A1092" s="109" t="s">
        <v>97</v>
      </c>
      <c r="B1092" s="110" t="s">
        <v>25</v>
      </c>
      <c r="C1092" s="111"/>
      <c r="D1092" s="111"/>
      <c r="E1092" s="111">
        <v>1</v>
      </c>
      <c r="F1092" s="111"/>
      <c r="G1092" s="112"/>
      <c r="H1092" s="112">
        <f t="shared" si="1461"/>
        <v>0</v>
      </c>
      <c r="I1092" s="112">
        <f t="shared" si="1462"/>
        <v>0</v>
      </c>
      <c r="J1092" s="112">
        <f t="shared" si="1463"/>
        <v>0</v>
      </c>
      <c r="K1092" s="112">
        <f t="shared" si="1464"/>
        <v>0</v>
      </c>
      <c r="L1092" s="92" t="str">
        <f t="shared" si="1459"/>
        <v>Huyện Lộc Hà</v>
      </c>
      <c r="M1092" s="94">
        <f t="shared" si="1460"/>
        <v>0</v>
      </c>
      <c r="N1092" s="92" t="s">
        <v>203</v>
      </c>
      <c r="O1092" s="92" t="s">
        <v>224</v>
      </c>
    </row>
    <row r="1093" spans="1:17" s="88" customFormat="1" ht="25.5" hidden="1" customHeight="1">
      <c r="A1093" s="113">
        <v>2</v>
      </c>
      <c r="B1093" s="114" t="s">
        <v>123</v>
      </c>
      <c r="C1093" s="115"/>
      <c r="D1093" s="115"/>
      <c r="E1093" s="115"/>
      <c r="F1093" s="115"/>
      <c r="G1093" s="116">
        <f>G1094+G1095+G1098+G1101</f>
        <v>0</v>
      </c>
      <c r="H1093" s="116">
        <f t="shared" ref="H1093:K1093" si="1465">H1094+H1095+H1098+H1101</f>
        <v>0</v>
      </c>
      <c r="I1093" s="116">
        <f t="shared" si="1465"/>
        <v>0</v>
      </c>
      <c r="J1093" s="116">
        <f t="shared" si="1465"/>
        <v>0</v>
      </c>
      <c r="K1093" s="116">
        <f t="shared" si="1465"/>
        <v>0</v>
      </c>
      <c r="L1093" s="108" t="str">
        <f t="shared" si="1459"/>
        <v>Huyện Lộc Hà</v>
      </c>
      <c r="M1093" s="94">
        <f t="shared" si="1460"/>
        <v>0</v>
      </c>
      <c r="N1093" s="108" t="s">
        <v>204</v>
      </c>
      <c r="O1093" s="108" t="s">
        <v>201</v>
      </c>
      <c r="P1093" s="108"/>
      <c r="Q1093" s="108"/>
    </row>
    <row r="1094" spans="1:17" ht="25.5" hidden="1" customHeight="1">
      <c r="A1094" s="109" t="s">
        <v>225</v>
      </c>
      <c r="B1094" s="110" t="s">
        <v>217</v>
      </c>
      <c r="C1094" s="111"/>
      <c r="D1094" s="111">
        <v>0.9</v>
      </c>
      <c r="E1094" s="111">
        <v>0.1</v>
      </c>
      <c r="F1094" s="111"/>
      <c r="G1094" s="117">
        <f>SUMIF('Bieu 01 (2020)'!$B$7:$B$19,"Huyện Lộc Hà",'Bieu 01 (2020)'!$E$7:$E$19)-G1095-G1098-G1101</f>
        <v>0</v>
      </c>
      <c r="H1094" s="112">
        <f t="shared" si="1461"/>
        <v>0</v>
      </c>
      <c r="I1094" s="112">
        <f t="shared" si="1462"/>
        <v>0</v>
      </c>
      <c r="J1094" s="112">
        <f t="shared" si="1463"/>
        <v>0</v>
      </c>
      <c r="K1094" s="112">
        <f t="shared" si="1464"/>
        <v>0</v>
      </c>
      <c r="L1094" s="92" t="str">
        <f t="shared" si="1459"/>
        <v>Huyện Lộc Hà</v>
      </c>
      <c r="M1094" s="94">
        <f t="shared" si="1460"/>
        <v>0</v>
      </c>
      <c r="N1094" s="92" t="s">
        <v>204</v>
      </c>
      <c r="O1094" s="92" t="s">
        <v>217</v>
      </c>
    </row>
    <row r="1095" spans="1:17" ht="25.5" hidden="1" customHeight="1">
      <c r="A1095" s="109" t="s">
        <v>226</v>
      </c>
      <c r="B1095" s="110" t="s">
        <v>22</v>
      </c>
      <c r="C1095" s="111"/>
      <c r="D1095" s="111"/>
      <c r="E1095" s="111"/>
      <c r="F1095" s="111"/>
      <c r="G1095" s="112"/>
      <c r="H1095" s="112">
        <f t="shared" ref="H1095:K1095" si="1466">H1096+H1097</f>
        <v>0</v>
      </c>
      <c r="I1095" s="112">
        <f t="shared" si="1466"/>
        <v>0</v>
      </c>
      <c r="J1095" s="112">
        <f t="shared" si="1466"/>
        <v>0</v>
      </c>
      <c r="K1095" s="112">
        <f t="shared" si="1466"/>
        <v>0</v>
      </c>
      <c r="L1095" s="92" t="str">
        <f t="shared" si="1459"/>
        <v>Huyện Lộc Hà</v>
      </c>
      <c r="M1095" s="94">
        <f t="shared" si="1460"/>
        <v>0</v>
      </c>
      <c r="N1095" s="92" t="s">
        <v>204</v>
      </c>
      <c r="O1095" s="92" t="s">
        <v>218</v>
      </c>
    </row>
    <row r="1096" spans="1:17" ht="25.5" hidden="1" customHeight="1">
      <c r="A1096" s="118" t="s">
        <v>8</v>
      </c>
      <c r="B1096" s="56" t="s">
        <v>219</v>
      </c>
      <c r="C1096" s="111"/>
      <c r="D1096" s="111"/>
      <c r="E1096" s="111">
        <v>1</v>
      </c>
      <c r="F1096" s="111"/>
      <c r="G1096" s="112"/>
      <c r="H1096" s="112">
        <f t="shared" si="1461"/>
        <v>0</v>
      </c>
      <c r="I1096" s="112">
        <f t="shared" si="1462"/>
        <v>0</v>
      </c>
      <c r="J1096" s="112">
        <f t="shared" si="1463"/>
        <v>0</v>
      </c>
      <c r="K1096" s="112">
        <f t="shared" si="1464"/>
        <v>0</v>
      </c>
      <c r="L1096" s="92" t="str">
        <f t="shared" si="1459"/>
        <v>Huyện Lộc Hà</v>
      </c>
      <c r="M1096" s="94">
        <f t="shared" si="1460"/>
        <v>0</v>
      </c>
      <c r="N1096" s="92" t="s">
        <v>204</v>
      </c>
      <c r="O1096" s="92" t="s">
        <v>218</v>
      </c>
    </row>
    <row r="1097" spans="1:17" ht="25.5" hidden="1" customHeight="1">
      <c r="A1097" s="118" t="s">
        <v>8</v>
      </c>
      <c r="B1097" s="56" t="s">
        <v>220</v>
      </c>
      <c r="C1097" s="111"/>
      <c r="D1097" s="111"/>
      <c r="E1097" s="111">
        <v>0.5</v>
      </c>
      <c r="F1097" s="111">
        <v>0.5</v>
      </c>
      <c r="G1097" s="119">
        <f>G1095-G1096</f>
        <v>0</v>
      </c>
      <c r="H1097" s="112">
        <f t="shared" si="1461"/>
        <v>0</v>
      </c>
      <c r="I1097" s="112">
        <f t="shared" si="1462"/>
        <v>0</v>
      </c>
      <c r="J1097" s="112">
        <f t="shared" si="1463"/>
        <v>0</v>
      </c>
      <c r="K1097" s="112">
        <f t="shared" si="1464"/>
        <v>0</v>
      </c>
      <c r="L1097" s="92" t="str">
        <f t="shared" si="1459"/>
        <v>Huyện Lộc Hà</v>
      </c>
      <c r="M1097" s="94">
        <f t="shared" si="1460"/>
        <v>0</v>
      </c>
      <c r="N1097" s="92" t="s">
        <v>204</v>
      </c>
      <c r="O1097" s="92" t="s">
        <v>218</v>
      </c>
    </row>
    <row r="1098" spans="1:17" ht="25.5" hidden="1" customHeight="1">
      <c r="A1098" s="109" t="s">
        <v>227</v>
      </c>
      <c r="B1098" s="110" t="s">
        <v>23</v>
      </c>
      <c r="C1098" s="111"/>
      <c r="D1098" s="111"/>
      <c r="E1098" s="111"/>
      <c r="F1098" s="111"/>
      <c r="G1098" s="112"/>
      <c r="H1098" s="112">
        <f t="shared" ref="H1098:K1098" si="1467">H1099+H1100</f>
        <v>0</v>
      </c>
      <c r="I1098" s="112">
        <f t="shared" si="1467"/>
        <v>0</v>
      </c>
      <c r="J1098" s="112">
        <f t="shared" si="1467"/>
        <v>0</v>
      </c>
      <c r="K1098" s="112">
        <f t="shared" si="1467"/>
        <v>0</v>
      </c>
      <c r="L1098" s="92" t="str">
        <f t="shared" si="1459"/>
        <v>Huyện Lộc Hà</v>
      </c>
      <c r="M1098" s="94">
        <f t="shared" si="1460"/>
        <v>0</v>
      </c>
      <c r="N1098" s="92" t="s">
        <v>204</v>
      </c>
      <c r="O1098" s="92" t="s">
        <v>221</v>
      </c>
    </row>
    <row r="1099" spans="1:17" ht="25.5" hidden="1" customHeight="1">
      <c r="A1099" s="109" t="s">
        <v>8</v>
      </c>
      <c r="B1099" s="110" t="s">
        <v>222</v>
      </c>
      <c r="C1099" s="111"/>
      <c r="D1099" s="111"/>
      <c r="E1099" s="111">
        <v>0.8</v>
      </c>
      <c r="F1099" s="111">
        <v>0.2</v>
      </c>
      <c r="G1099" s="112"/>
      <c r="H1099" s="112">
        <f t="shared" si="1461"/>
        <v>0</v>
      </c>
      <c r="I1099" s="112">
        <f t="shared" si="1462"/>
        <v>0</v>
      </c>
      <c r="J1099" s="112">
        <f t="shared" si="1463"/>
        <v>0</v>
      </c>
      <c r="K1099" s="112">
        <f t="shared" si="1464"/>
        <v>0</v>
      </c>
      <c r="L1099" s="92" t="str">
        <f t="shared" si="1459"/>
        <v>Huyện Lộc Hà</v>
      </c>
      <c r="M1099" s="94">
        <f t="shared" si="1460"/>
        <v>0</v>
      </c>
      <c r="N1099" s="92" t="s">
        <v>204</v>
      </c>
      <c r="O1099" s="92" t="s">
        <v>221</v>
      </c>
    </row>
    <row r="1100" spans="1:17" ht="25.5" hidden="1" customHeight="1">
      <c r="A1100" s="109" t="s">
        <v>8</v>
      </c>
      <c r="B1100" s="110" t="s">
        <v>223</v>
      </c>
      <c r="C1100" s="111"/>
      <c r="D1100" s="111"/>
      <c r="E1100" s="111">
        <v>0.5</v>
      </c>
      <c r="F1100" s="111">
        <v>0.5</v>
      </c>
      <c r="G1100" s="119">
        <f>G1098-G1099</f>
        <v>0</v>
      </c>
      <c r="H1100" s="112">
        <f t="shared" si="1461"/>
        <v>0</v>
      </c>
      <c r="I1100" s="112">
        <f t="shared" si="1462"/>
        <v>0</v>
      </c>
      <c r="J1100" s="112">
        <f t="shared" si="1463"/>
        <v>0</v>
      </c>
      <c r="K1100" s="112">
        <f t="shared" si="1464"/>
        <v>0</v>
      </c>
      <c r="L1100" s="92" t="str">
        <f t="shared" si="1459"/>
        <v>Huyện Lộc Hà</v>
      </c>
      <c r="M1100" s="94">
        <f t="shared" si="1460"/>
        <v>0</v>
      </c>
      <c r="N1100" s="92" t="s">
        <v>204</v>
      </c>
      <c r="O1100" s="92" t="s">
        <v>221</v>
      </c>
    </row>
    <row r="1101" spans="1:17" ht="25.5" hidden="1" customHeight="1">
      <c r="A1101" s="109" t="s">
        <v>228</v>
      </c>
      <c r="B1101" s="110" t="s">
        <v>25</v>
      </c>
      <c r="C1101" s="111"/>
      <c r="D1101" s="111"/>
      <c r="E1101" s="111">
        <v>1</v>
      </c>
      <c r="F1101" s="111"/>
      <c r="G1101" s="112"/>
      <c r="H1101" s="112">
        <f t="shared" si="1461"/>
        <v>0</v>
      </c>
      <c r="I1101" s="112">
        <f t="shared" si="1462"/>
        <v>0</v>
      </c>
      <c r="J1101" s="112">
        <f t="shared" si="1463"/>
        <v>0</v>
      </c>
      <c r="K1101" s="112">
        <f t="shared" si="1464"/>
        <v>0</v>
      </c>
      <c r="L1101" s="92" t="str">
        <f t="shared" si="1459"/>
        <v>Huyện Lộc Hà</v>
      </c>
      <c r="M1101" s="94">
        <f t="shared" si="1460"/>
        <v>0</v>
      </c>
      <c r="N1101" s="92" t="s">
        <v>204</v>
      </c>
      <c r="O1101" s="92" t="s">
        <v>224</v>
      </c>
    </row>
    <row r="1102" spans="1:17" s="88" customFormat="1" ht="25.5" hidden="1" customHeight="1">
      <c r="A1102" s="113">
        <v>3</v>
      </c>
      <c r="B1102" s="114" t="s">
        <v>205</v>
      </c>
      <c r="C1102" s="115"/>
      <c r="D1102" s="115"/>
      <c r="E1102" s="115"/>
      <c r="F1102" s="115"/>
      <c r="G1102" s="116">
        <f>G1103+G1107+G1110+G1113</f>
        <v>13000</v>
      </c>
      <c r="H1102" s="116">
        <f>H1103+H1107+H1110+H1113</f>
        <v>0</v>
      </c>
      <c r="I1102" s="116">
        <f>I1103+I1107+I1110+I1113</f>
        <v>0</v>
      </c>
      <c r="J1102" s="116">
        <f>J1103+J1107+J1110+J1113</f>
        <v>9291</v>
      </c>
      <c r="K1102" s="116">
        <f>K1103+K1107+K1110+K1113</f>
        <v>3709</v>
      </c>
      <c r="L1102" s="108" t="str">
        <f t="shared" si="1459"/>
        <v>Huyện Lộc Hà</v>
      </c>
      <c r="M1102" s="94">
        <f t="shared" si="1460"/>
        <v>0</v>
      </c>
      <c r="N1102" s="108" t="s">
        <v>206</v>
      </c>
      <c r="O1102" s="108" t="s">
        <v>201</v>
      </c>
      <c r="P1102" s="108"/>
      <c r="Q1102" s="108"/>
    </row>
    <row r="1103" spans="1:17" ht="25.5" hidden="1" customHeight="1">
      <c r="A1103" s="109" t="s">
        <v>229</v>
      </c>
      <c r="B1103" s="110" t="s">
        <v>217</v>
      </c>
      <c r="C1103" s="111"/>
      <c r="D1103" s="111"/>
      <c r="E1103" s="111"/>
      <c r="F1103" s="111"/>
      <c r="G1103" s="117">
        <f>SUMIF('Bieu 01 (2020)'!$B$7:$B$19,"Huyện Lộc Hà",'Bieu 01 (2020)'!$F$7:$F$19)-G1107-G1110-G1113</f>
        <v>12388</v>
      </c>
      <c r="H1103" s="116">
        <f>H1104</f>
        <v>0</v>
      </c>
      <c r="I1103" s="116">
        <f t="shared" ref="I1103:K1103" si="1468">I1104</f>
        <v>0</v>
      </c>
      <c r="J1103" s="116">
        <f t="shared" si="1468"/>
        <v>8985</v>
      </c>
      <c r="K1103" s="116">
        <f t="shared" si="1468"/>
        <v>3403</v>
      </c>
      <c r="L1103" s="92" t="str">
        <f t="shared" si="1459"/>
        <v>Huyện Lộc Hà</v>
      </c>
      <c r="M1103" s="94">
        <f t="shared" si="1460"/>
        <v>0</v>
      </c>
      <c r="N1103" s="92" t="s">
        <v>206</v>
      </c>
      <c r="O1103" s="92" t="s">
        <v>217</v>
      </c>
    </row>
    <row r="1104" spans="1:17" ht="25.5" hidden="1" customHeight="1">
      <c r="A1104" s="109" t="s">
        <v>71</v>
      </c>
      <c r="B1104" s="110" t="s">
        <v>233</v>
      </c>
      <c r="C1104" s="111"/>
      <c r="D1104" s="111"/>
      <c r="E1104" s="111"/>
      <c r="F1104" s="111"/>
      <c r="G1104" s="119">
        <f>G1103</f>
        <v>12388</v>
      </c>
      <c r="H1104" s="112">
        <f t="shared" ref="H1104:K1104" si="1469">H1105+H1106</f>
        <v>0</v>
      </c>
      <c r="I1104" s="112">
        <f t="shared" si="1469"/>
        <v>0</v>
      </c>
      <c r="J1104" s="112">
        <f t="shared" si="1469"/>
        <v>8985</v>
      </c>
      <c r="K1104" s="112">
        <f t="shared" si="1469"/>
        <v>3403</v>
      </c>
      <c r="L1104" s="92" t="str">
        <f t="shared" si="1459"/>
        <v>Huyện Lộc Hà</v>
      </c>
      <c r="M1104" s="94">
        <f t="shared" si="1460"/>
        <v>0</v>
      </c>
      <c r="N1104" s="92" t="s">
        <v>206</v>
      </c>
      <c r="O1104" s="92" t="s">
        <v>217</v>
      </c>
    </row>
    <row r="1105" spans="1:17" ht="25.5" hidden="1" customHeight="1">
      <c r="A1105" s="109" t="s">
        <v>8</v>
      </c>
      <c r="B1105" s="110" t="s">
        <v>231</v>
      </c>
      <c r="C1105" s="111"/>
      <c r="D1105" s="111"/>
      <c r="E1105" s="111">
        <v>0.8</v>
      </c>
      <c r="F1105" s="111">
        <v>0.2</v>
      </c>
      <c r="G1105" s="119">
        <f>G1104-G1106</f>
        <v>10538</v>
      </c>
      <c r="H1105" s="112">
        <f t="shared" si="1461"/>
        <v>0</v>
      </c>
      <c r="I1105" s="112">
        <f t="shared" si="1462"/>
        <v>0</v>
      </c>
      <c r="J1105" s="112">
        <f t="shared" si="1463"/>
        <v>8430</v>
      </c>
      <c r="K1105" s="112">
        <f t="shared" si="1464"/>
        <v>2108</v>
      </c>
      <c r="L1105" s="92" t="str">
        <f t="shared" si="1459"/>
        <v>Huyện Lộc Hà</v>
      </c>
      <c r="M1105" s="94">
        <f t="shared" si="1460"/>
        <v>0</v>
      </c>
      <c r="N1105" s="92" t="s">
        <v>206</v>
      </c>
      <c r="O1105" s="92" t="s">
        <v>217</v>
      </c>
    </row>
    <row r="1106" spans="1:17" ht="25.5" hidden="1" customHeight="1">
      <c r="A1106" s="109" t="s">
        <v>8</v>
      </c>
      <c r="B1106" s="110" t="s">
        <v>232</v>
      </c>
      <c r="C1106" s="111"/>
      <c r="D1106" s="111"/>
      <c r="E1106" s="111">
        <v>0.3</v>
      </c>
      <c r="F1106" s="111">
        <v>0.7</v>
      </c>
      <c r="G1106" s="112">
        <v>1850</v>
      </c>
      <c r="H1106" s="112">
        <f t="shared" si="1461"/>
        <v>0</v>
      </c>
      <c r="I1106" s="112">
        <f t="shared" si="1462"/>
        <v>0</v>
      </c>
      <c r="J1106" s="112">
        <f t="shared" si="1463"/>
        <v>555</v>
      </c>
      <c r="K1106" s="112">
        <f t="shared" si="1464"/>
        <v>1295</v>
      </c>
      <c r="L1106" s="92" t="str">
        <f t="shared" si="1459"/>
        <v>Huyện Lộc Hà</v>
      </c>
      <c r="M1106" s="94">
        <f t="shared" si="1460"/>
        <v>0</v>
      </c>
      <c r="N1106" s="92" t="s">
        <v>206</v>
      </c>
      <c r="O1106" s="92" t="s">
        <v>217</v>
      </c>
    </row>
    <row r="1107" spans="1:17" ht="25.5" hidden="1" customHeight="1">
      <c r="A1107" s="109" t="s">
        <v>234</v>
      </c>
      <c r="B1107" s="110" t="s">
        <v>22</v>
      </c>
      <c r="C1107" s="111"/>
      <c r="D1107" s="111"/>
      <c r="E1107" s="111"/>
      <c r="F1107" s="111"/>
      <c r="G1107" s="112">
        <v>12</v>
      </c>
      <c r="H1107" s="112">
        <f t="shared" ref="H1107:K1107" si="1470">+H1108+H1109</f>
        <v>0</v>
      </c>
      <c r="I1107" s="112">
        <f t="shared" si="1470"/>
        <v>0</v>
      </c>
      <c r="J1107" s="112">
        <f t="shared" si="1470"/>
        <v>6</v>
      </c>
      <c r="K1107" s="112">
        <f t="shared" si="1470"/>
        <v>6</v>
      </c>
      <c r="L1107" s="92" t="str">
        <f t="shared" si="1459"/>
        <v>Huyện Lộc Hà</v>
      </c>
      <c r="M1107" s="94">
        <f t="shared" si="1460"/>
        <v>0</v>
      </c>
      <c r="N1107" s="92" t="s">
        <v>206</v>
      </c>
      <c r="O1107" s="92" t="s">
        <v>218</v>
      </c>
    </row>
    <row r="1108" spans="1:17" ht="25.5" hidden="1" customHeight="1">
      <c r="A1108" s="118" t="s">
        <v>8</v>
      </c>
      <c r="B1108" s="56" t="s">
        <v>219</v>
      </c>
      <c r="C1108" s="111"/>
      <c r="D1108" s="111"/>
      <c r="E1108" s="111">
        <v>1</v>
      </c>
      <c r="F1108" s="111"/>
      <c r="G1108" s="112"/>
      <c r="H1108" s="112">
        <f t="shared" si="1461"/>
        <v>0</v>
      </c>
      <c r="I1108" s="112">
        <f t="shared" si="1462"/>
        <v>0</v>
      </c>
      <c r="J1108" s="112">
        <f t="shared" si="1463"/>
        <v>0</v>
      </c>
      <c r="K1108" s="112">
        <f t="shared" si="1464"/>
        <v>0</v>
      </c>
      <c r="L1108" s="92" t="str">
        <f t="shared" si="1459"/>
        <v>Huyện Lộc Hà</v>
      </c>
      <c r="M1108" s="94">
        <f t="shared" si="1460"/>
        <v>0</v>
      </c>
      <c r="N1108" s="92" t="s">
        <v>206</v>
      </c>
      <c r="O1108" s="92" t="s">
        <v>218</v>
      </c>
    </row>
    <row r="1109" spans="1:17" ht="25.5" hidden="1" customHeight="1">
      <c r="A1109" s="118" t="s">
        <v>8</v>
      </c>
      <c r="B1109" s="56" t="s">
        <v>220</v>
      </c>
      <c r="C1109" s="111"/>
      <c r="D1109" s="111"/>
      <c r="E1109" s="111">
        <v>0.5</v>
      </c>
      <c r="F1109" s="111">
        <v>0.5</v>
      </c>
      <c r="G1109" s="119">
        <f>G1107-G1108</f>
        <v>12</v>
      </c>
      <c r="H1109" s="112">
        <f t="shared" si="1461"/>
        <v>0</v>
      </c>
      <c r="I1109" s="112">
        <f t="shared" si="1462"/>
        <v>0</v>
      </c>
      <c r="J1109" s="112">
        <f t="shared" si="1463"/>
        <v>6</v>
      </c>
      <c r="K1109" s="112">
        <f t="shared" si="1464"/>
        <v>6</v>
      </c>
      <c r="L1109" s="92" t="str">
        <f t="shared" si="1459"/>
        <v>Huyện Lộc Hà</v>
      </c>
      <c r="M1109" s="94">
        <f t="shared" si="1460"/>
        <v>0</v>
      </c>
      <c r="N1109" s="92" t="s">
        <v>206</v>
      </c>
      <c r="O1109" s="92" t="s">
        <v>218</v>
      </c>
    </row>
    <row r="1110" spans="1:17" ht="25.5" hidden="1" customHeight="1">
      <c r="A1110" s="109" t="s">
        <v>235</v>
      </c>
      <c r="B1110" s="110" t="s">
        <v>23</v>
      </c>
      <c r="C1110" s="111"/>
      <c r="D1110" s="111"/>
      <c r="E1110" s="111"/>
      <c r="F1110" s="111"/>
      <c r="G1110" s="112">
        <v>600</v>
      </c>
      <c r="H1110" s="112">
        <f t="shared" ref="H1110:K1110" si="1471">+H1111+H1112</f>
        <v>0</v>
      </c>
      <c r="I1110" s="112">
        <f t="shared" si="1471"/>
        <v>0</v>
      </c>
      <c r="J1110" s="112">
        <f>+J1111+J1112</f>
        <v>300</v>
      </c>
      <c r="K1110" s="112">
        <f t="shared" si="1471"/>
        <v>300</v>
      </c>
      <c r="L1110" s="92" t="str">
        <f t="shared" si="1459"/>
        <v>Huyện Lộc Hà</v>
      </c>
      <c r="M1110" s="94">
        <f t="shared" si="1460"/>
        <v>0</v>
      </c>
      <c r="N1110" s="92" t="s">
        <v>206</v>
      </c>
      <c r="O1110" s="92" t="s">
        <v>221</v>
      </c>
    </row>
    <row r="1111" spans="1:17" ht="25.5" hidden="1" customHeight="1">
      <c r="A1111" s="109" t="s">
        <v>8</v>
      </c>
      <c r="B1111" s="110" t="s">
        <v>222</v>
      </c>
      <c r="C1111" s="111"/>
      <c r="D1111" s="111"/>
      <c r="E1111" s="111">
        <v>0.8</v>
      </c>
      <c r="F1111" s="111">
        <v>0.2</v>
      </c>
      <c r="G1111" s="112"/>
      <c r="H1111" s="112">
        <f t="shared" si="1461"/>
        <v>0</v>
      </c>
      <c r="I1111" s="112">
        <f t="shared" si="1462"/>
        <v>0</v>
      </c>
      <c r="J1111" s="112">
        <f t="shared" si="1463"/>
        <v>0</v>
      </c>
      <c r="K1111" s="112">
        <f t="shared" si="1464"/>
        <v>0</v>
      </c>
      <c r="L1111" s="92" t="str">
        <f t="shared" si="1459"/>
        <v>Huyện Lộc Hà</v>
      </c>
      <c r="M1111" s="94">
        <f t="shared" si="1460"/>
        <v>0</v>
      </c>
      <c r="N1111" s="92" t="s">
        <v>206</v>
      </c>
      <c r="O1111" s="92" t="s">
        <v>221</v>
      </c>
    </row>
    <row r="1112" spans="1:17" ht="25.5" hidden="1" customHeight="1">
      <c r="A1112" s="109" t="s">
        <v>8</v>
      </c>
      <c r="B1112" s="110" t="s">
        <v>223</v>
      </c>
      <c r="C1112" s="111"/>
      <c r="D1112" s="111"/>
      <c r="E1112" s="111">
        <v>0.5</v>
      </c>
      <c r="F1112" s="111">
        <v>0.5</v>
      </c>
      <c r="G1112" s="119">
        <f>G1110-G1111</f>
        <v>600</v>
      </c>
      <c r="H1112" s="112">
        <f t="shared" si="1461"/>
        <v>0</v>
      </c>
      <c r="I1112" s="112">
        <f t="shared" si="1462"/>
        <v>0</v>
      </c>
      <c r="J1112" s="112">
        <f t="shared" si="1463"/>
        <v>300</v>
      </c>
      <c r="K1112" s="112">
        <f t="shared" si="1464"/>
        <v>300</v>
      </c>
      <c r="L1112" s="92" t="str">
        <f t="shared" si="1459"/>
        <v>Huyện Lộc Hà</v>
      </c>
      <c r="M1112" s="94">
        <f t="shared" si="1460"/>
        <v>0</v>
      </c>
      <c r="N1112" s="92" t="s">
        <v>206</v>
      </c>
      <c r="O1112" s="92" t="s">
        <v>221</v>
      </c>
    </row>
    <row r="1113" spans="1:17" ht="25.5" hidden="1" customHeight="1">
      <c r="A1113" s="109" t="s">
        <v>236</v>
      </c>
      <c r="B1113" s="110" t="s">
        <v>25</v>
      </c>
      <c r="C1113" s="111"/>
      <c r="D1113" s="111"/>
      <c r="E1113" s="111">
        <v>1</v>
      </c>
      <c r="F1113" s="111"/>
      <c r="G1113" s="112">
        <v>0</v>
      </c>
      <c r="H1113" s="112">
        <f t="shared" si="1461"/>
        <v>0</v>
      </c>
      <c r="I1113" s="112">
        <f t="shared" si="1462"/>
        <v>0</v>
      </c>
      <c r="J1113" s="112">
        <f t="shared" si="1463"/>
        <v>0</v>
      </c>
      <c r="K1113" s="112">
        <f t="shared" si="1464"/>
        <v>0</v>
      </c>
      <c r="L1113" s="92" t="str">
        <f t="shared" si="1459"/>
        <v>Huyện Lộc Hà</v>
      </c>
      <c r="M1113" s="94">
        <f t="shared" si="1460"/>
        <v>0</v>
      </c>
      <c r="N1113" s="92" t="s">
        <v>206</v>
      </c>
      <c r="O1113" s="92" t="s">
        <v>224</v>
      </c>
    </row>
    <row r="1114" spans="1:17" ht="25.5" hidden="1" customHeight="1">
      <c r="A1114" s="109">
        <v>4</v>
      </c>
      <c r="B1114" s="110" t="s">
        <v>207</v>
      </c>
      <c r="C1114" s="111"/>
      <c r="D1114" s="111">
        <v>0.5</v>
      </c>
      <c r="E1114" s="111">
        <v>0.5</v>
      </c>
      <c r="F1114" s="111"/>
      <c r="G1114" s="117">
        <f>SUMIF('Bieu 01 (2020)'!$B$7:$B$19,"Huyện Lộc Hà",'Bieu 01 (2020)'!$G$7:$G$19)</f>
        <v>3900</v>
      </c>
      <c r="H1114" s="112">
        <f t="shared" si="1461"/>
        <v>0</v>
      </c>
      <c r="I1114" s="112">
        <f t="shared" si="1462"/>
        <v>1950</v>
      </c>
      <c r="J1114" s="112">
        <f t="shared" si="1463"/>
        <v>1950</v>
      </c>
      <c r="K1114" s="112">
        <f t="shared" si="1464"/>
        <v>0</v>
      </c>
      <c r="L1114" s="92" t="str">
        <f t="shared" si="1459"/>
        <v>Huyện Lộc Hà</v>
      </c>
      <c r="M1114" s="94">
        <f t="shared" si="1460"/>
        <v>0</v>
      </c>
      <c r="N1114" s="92" t="s">
        <v>208</v>
      </c>
      <c r="O1114" s="92" t="s">
        <v>201</v>
      </c>
    </row>
    <row r="1115" spans="1:17" ht="25.5" hidden="1" customHeight="1">
      <c r="A1115" s="109">
        <v>5</v>
      </c>
      <c r="B1115" s="110" t="s">
        <v>29</v>
      </c>
      <c r="C1115" s="111"/>
      <c r="D1115" s="111"/>
      <c r="E1115" s="111"/>
      <c r="F1115" s="111"/>
      <c r="G1115" s="117">
        <f>SUMIF('Bieu 01 (2020)'!$B$7:$B$19,"Huyện Lộc Hà",'Bieu 01 (2020)'!$H$7:$H$19)</f>
        <v>16000</v>
      </c>
      <c r="H1115" s="112">
        <f t="shared" ref="H1115:K1115" si="1472">H1116+H1117</f>
        <v>0</v>
      </c>
      <c r="I1115" s="112">
        <f t="shared" si="1472"/>
        <v>0</v>
      </c>
      <c r="J1115" s="112">
        <f>J1116+J1117</f>
        <v>14400</v>
      </c>
      <c r="K1115" s="112">
        <f t="shared" si="1472"/>
        <v>1600</v>
      </c>
      <c r="L1115" s="92" t="str">
        <f t="shared" si="1459"/>
        <v>Huyện Lộc Hà</v>
      </c>
      <c r="M1115" s="94">
        <f t="shared" si="1460"/>
        <v>0</v>
      </c>
      <c r="N1115" s="92" t="s">
        <v>29</v>
      </c>
      <c r="O1115" s="92" t="s">
        <v>201</v>
      </c>
    </row>
    <row r="1116" spans="1:17" ht="25.5" hidden="1" customHeight="1">
      <c r="A1116" s="109" t="s">
        <v>8</v>
      </c>
      <c r="B1116" s="110" t="s">
        <v>237</v>
      </c>
      <c r="C1116" s="111"/>
      <c r="D1116" s="111"/>
      <c r="E1116" s="111"/>
      <c r="F1116" s="111">
        <v>1</v>
      </c>
      <c r="G1116" s="112">
        <v>1600</v>
      </c>
      <c r="H1116" s="112">
        <f t="shared" si="1461"/>
        <v>0</v>
      </c>
      <c r="I1116" s="112">
        <f t="shared" si="1462"/>
        <v>0</v>
      </c>
      <c r="J1116" s="112">
        <f t="shared" si="1463"/>
        <v>0</v>
      </c>
      <c r="K1116" s="112">
        <f t="shared" si="1464"/>
        <v>1600</v>
      </c>
      <c r="L1116" s="92" t="str">
        <f t="shared" si="1459"/>
        <v>Huyện Lộc Hà</v>
      </c>
      <c r="M1116" s="94">
        <f t="shared" si="1460"/>
        <v>0</v>
      </c>
      <c r="N1116" s="92" t="s">
        <v>29</v>
      </c>
      <c r="O1116" s="92" t="s">
        <v>238</v>
      </c>
    </row>
    <row r="1117" spans="1:17" ht="25.5" hidden="1" customHeight="1">
      <c r="A1117" s="109" t="s">
        <v>8</v>
      </c>
      <c r="B1117" s="110" t="s">
        <v>239</v>
      </c>
      <c r="C1117" s="111"/>
      <c r="D1117" s="111"/>
      <c r="E1117" s="111">
        <v>1</v>
      </c>
      <c r="F1117" s="111"/>
      <c r="G1117" s="119">
        <f>G1115-G1116</f>
        <v>14400</v>
      </c>
      <c r="H1117" s="112">
        <f t="shared" si="1461"/>
        <v>0</v>
      </c>
      <c r="I1117" s="112">
        <f t="shared" si="1462"/>
        <v>0</v>
      </c>
      <c r="J1117" s="112">
        <f t="shared" si="1463"/>
        <v>14400</v>
      </c>
      <c r="K1117" s="112">
        <f t="shared" si="1464"/>
        <v>0</v>
      </c>
      <c r="L1117" s="92" t="str">
        <f t="shared" si="1459"/>
        <v>Huyện Lộc Hà</v>
      </c>
      <c r="M1117" s="94">
        <f t="shared" si="1460"/>
        <v>0</v>
      </c>
      <c r="N1117" s="92" t="s">
        <v>29</v>
      </c>
      <c r="O1117" s="92" t="s">
        <v>240</v>
      </c>
    </row>
    <row r="1118" spans="1:17" s="88" customFormat="1" ht="25.5" hidden="1" customHeight="1">
      <c r="A1118" s="113">
        <v>6</v>
      </c>
      <c r="B1118" s="114" t="s">
        <v>31</v>
      </c>
      <c r="C1118" s="115"/>
      <c r="D1118" s="115"/>
      <c r="E1118" s="115"/>
      <c r="F1118" s="115"/>
      <c r="G1118" s="116">
        <f>G1119+G1124</f>
        <v>1600</v>
      </c>
      <c r="H1118" s="116">
        <f t="shared" ref="H1118:K1118" si="1473">H1119+H1124</f>
        <v>0</v>
      </c>
      <c r="I1118" s="116">
        <f>I1119+I1124</f>
        <v>0</v>
      </c>
      <c r="J1118" s="116">
        <f t="shared" si="1473"/>
        <v>1220</v>
      </c>
      <c r="K1118" s="116">
        <f t="shared" si="1473"/>
        <v>380</v>
      </c>
      <c r="L1118" s="108" t="str">
        <f t="shared" si="1459"/>
        <v>Huyện Lộc Hà</v>
      </c>
      <c r="M1118" s="94">
        <f t="shared" si="1460"/>
        <v>0</v>
      </c>
      <c r="N1118" s="108" t="s">
        <v>165</v>
      </c>
      <c r="O1118" s="108" t="s">
        <v>201</v>
      </c>
      <c r="P1118" s="108"/>
      <c r="Q1118" s="108"/>
    </row>
    <row r="1119" spans="1:17" ht="25.5" hidden="1" customHeight="1">
      <c r="A1119" s="109" t="s">
        <v>241</v>
      </c>
      <c r="B1119" s="110" t="s">
        <v>242</v>
      </c>
      <c r="C1119" s="111"/>
      <c r="D1119" s="111"/>
      <c r="E1119" s="111"/>
      <c r="F1119" s="111"/>
      <c r="G1119" s="112">
        <v>530</v>
      </c>
      <c r="H1119" s="112">
        <f t="shared" ref="H1119:K1119" si="1474">H1120+H1123</f>
        <v>0</v>
      </c>
      <c r="I1119" s="112">
        <f t="shared" si="1474"/>
        <v>0</v>
      </c>
      <c r="J1119" s="112">
        <f>J1120+J1123</f>
        <v>350</v>
      </c>
      <c r="K1119" s="112">
        <f t="shared" si="1474"/>
        <v>180</v>
      </c>
      <c r="L1119" s="92" t="str">
        <f t="shared" si="1459"/>
        <v>Huyện Lộc Hà</v>
      </c>
      <c r="M1119" s="94">
        <f t="shared" si="1460"/>
        <v>0</v>
      </c>
      <c r="N1119" s="92" t="s">
        <v>165</v>
      </c>
      <c r="O1119" s="92" t="s">
        <v>243</v>
      </c>
      <c r="P1119" s="92" t="s">
        <v>201</v>
      </c>
    </row>
    <row r="1120" spans="1:17" ht="25.5" hidden="1" customHeight="1">
      <c r="A1120" s="109" t="s">
        <v>71</v>
      </c>
      <c r="B1120" s="110" t="s">
        <v>244</v>
      </c>
      <c r="C1120" s="111"/>
      <c r="D1120" s="111"/>
      <c r="E1120" s="111"/>
      <c r="F1120" s="111"/>
      <c r="G1120" s="112">
        <v>180</v>
      </c>
      <c r="H1120" s="112">
        <f t="shared" ref="H1120:K1120" si="1475">+H1121+H1122</f>
        <v>0</v>
      </c>
      <c r="I1120" s="112">
        <f t="shared" si="1475"/>
        <v>0</v>
      </c>
      <c r="J1120" s="112">
        <f>+J1121+J1122</f>
        <v>0</v>
      </c>
      <c r="K1120" s="112">
        <f t="shared" si="1475"/>
        <v>180</v>
      </c>
      <c r="L1120" s="92" t="str">
        <f t="shared" si="1459"/>
        <v>Huyện Lộc Hà</v>
      </c>
      <c r="M1120" s="94">
        <f t="shared" si="1460"/>
        <v>0</v>
      </c>
      <c r="N1120" s="92" t="s">
        <v>165</v>
      </c>
      <c r="O1120" s="92" t="s">
        <v>243</v>
      </c>
    </row>
    <row r="1121" spans="1:17" ht="25.5" hidden="1" customHeight="1">
      <c r="A1121" s="109" t="s">
        <v>8</v>
      </c>
      <c r="B1121" s="110" t="s">
        <v>245</v>
      </c>
      <c r="C1121" s="111"/>
      <c r="D1121" s="111"/>
      <c r="E1121" s="111"/>
      <c r="F1121" s="111">
        <v>1</v>
      </c>
      <c r="G1121" s="112">
        <f>G1120-G1122</f>
        <v>180</v>
      </c>
      <c r="H1121" s="112">
        <f t="shared" si="1461"/>
        <v>0</v>
      </c>
      <c r="I1121" s="112">
        <f t="shared" si="1462"/>
        <v>0</v>
      </c>
      <c r="J1121" s="112">
        <f t="shared" si="1463"/>
        <v>0</v>
      </c>
      <c r="K1121" s="112">
        <f t="shared" si="1464"/>
        <v>180</v>
      </c>
      <c r="L1121" s="92" t="str">
        <f t="shared" si="1459"/>
        <v>Huyện Lộc Hà</v>
      </c>
      <c r="M1121" s="94">
        <f t="shared" si="1460"/>
        <v>0</v>
      </c>
      <c r="N1121" s="92" t="s">
        <v>165</v>
      </c>
      <c r="O1121" s="92" t="s">
        <v>243</v>
      </c>
    </row>
    <row r="1122" spans="1:17" ht="25.5" hidden="1" customHeight="1">
      <c r="A1122" s="109" t="s">
        <v>8</v>
      </c>
      <c r="B1122" s="110" t="s">
        <v>246</v>
      </c>
      <c r="C1122" s="111"/>
      <c r="D1122" s="111"/>
      <c r="E1122" s="111">
        <v>0.6</v>
      </c>
      <c r="F1122" s="111">
        <v>0.4</v>
      </c>
      <c r="G1122" s="112"/>
      <c r="H1122" s="112">
        <f t="shared" si="1461"/>
        <v>0</v>
      </c>
      <c r="I1122" s="112">
        <f t="shared" si="1462"/>
        <v>0</v>
      </c>
      <c r="J1122" s="112">
        <f t="shared" si="1463"/>
        <v>0</v>
      </c>
      <c r="K1122" s="112">
        <f t="shared" si="1464"/>
        <v>0</v>
      </c>
      <c r="L1122" s="92" t="str">
        <f t="shared" si="1459"/>
        <v>Huyện Lộc Hà</v>
      </c>
      <c r="M1122" s="94">
        <f t="shared" si="1460"/>
        <v>0</v>
      </c>
      <c r="N1122" s="92" t="s">
        <v>165</v>
      </c>
      <c r="O1122" s="92" t="s">
        <v>243</v>
      </c>
    </row>
    <row r="1123" spans="1:17" ht="25.5" hidden="1" customHeight="1">
      <c r="A1123" s="109" t="s">
        <v>72</v>
      </c>
      <c r="B1123" s="110" t="s">
        <v>247</v>
      </c>
      <c r="C1123" s="111"/>
      <c r="D1123" s="111"/>
      <c r="E1123" s="111">
        <v>1</v>
      </c>
      <c r="F1123" s="111"/>
      <c r="G1123" s="119">
        <f>G1119-G1120</f>
        <v>350</v>
      </c>
      <c r="H1123" s="112">
        <f t="shared" si="1461"/>
        <v>0</v>
      </c>
      <c r="I1123" s="112">
        <f t="shared" si="1462"/>
        <v>0</v>
      </c>
      <c r="J1123" s="112">
        <f t="shared" si="1463"/>
        <v>350</v>
      </c>
      <c r="K1123" s="112">
        <f t="shared" si="1464"/>
        <v>0</v>
      </c>
      <c r="L1123" s="92" t="str">
        <f t="shared" si="1459"/>
        <v>Huyện Lộc Hà</v>
      </c>
      <c r="M1123" s="94">
        <f t="shared" si="1460"/>
        <v>0</v>
      </c>
      <c r="N1123" s="92" t="s">
        <v>165</v>
      </c>
      <c r="O1123" s="92" t="s">
        <v>243</v>
      </c>
    </row>
    <row r="1124" spans="1:17" ht="25.5" hidden="1" customHeight="1">
      <c r="A1124" s="109" t="s">
        <v>248</v>
      </c>
      <c r="B1124" s="110" t="s">
        <v>249</v>
      </c>
      <c r="C1124" s="111"/>
      <c r="D1124" s="111"/>
      <c r="E1124" s="111"/>
      <c r="F1124" s="111"/>
      <c r="G1124" s="117">
        <f>SUMIF('Bieu 01 (2020)'!$B$7:$B$19,"Huyện Lộc Hà",'Bieu 01 (2020)'!$I$7:$I$19)-G1119</f>
        <v>1070</v>
      </c>
      <c r="H1124" s="112">
        <f t="shared" ref="H1124:K1124" si="1476">+H1125+H1126</f>
        <v>0</v>
      </c>
      <c r="I1124" s="112">
        <f t="shared" si="1476"/>
        <v>0</v>
      </c>
      <c r="J1124" s="112">
        <f>+J1125+J1126</f>
        <v>870</v>
      </c>
      <c r="K1124" s="112">
        <f t="shared" si="1476"/>
        <v>200</v>
      </c>
      <c r="L1124" s="92" t="str">
        <f t="shared" si="1459"/>
        <v>Huyện Lộc Hà</v>
      </c>
      <c r="M1124" s="94">
        <f t="shared" si="1460"/>
        <v>0</v>
      </c>
      <c r="N1124" s="92" t="s">
        <v>165</v>
      </c>
      <c r="O1124" s="92" t="s">
        <v>250</v>
      </c>
      <c r="P1124" s="92" t="s">
        <v>201</v>
      </c>
    </row>
    <row r="1125" spans="1:17" ht="25.5" hidden="1" customHeight="1">
      <c r="A1125" s="109" t="s">
        <v>8</v>
      </c>
      <c r="B1125" s="110" t="s">
        <v>251</v>
      </c>
      <c r="C1125" s="111"/>
      <c r="D1125" s="111"/>
      <c r="E1125" s="111">
        <v>1</v>
      </c>
      <c r="F1125" s="111"/>
      <c r="G1125" s="119">
        <f>G1124-G1126</f>
        <v>870</v>
      </c>
      <c r="H1125" s="112">
        <f t="shared" si="1461"/>
        <v>0</v>
      </c>
      <c r="I1125" s="112">
        <f t="shared" si="1462"/>
        <v>0</v>
      </c>
      <c r="J1125" s="112">
        <f t="shared" si="1463"/>
        <v>870</v>
      </c>
      <c r="K1125" s="112">
        <f t="shared" si="1464"/>
        <v>0</v>
      </c>
      <c r="L1125" s="92" t="str">
        <f t="shared" si="1459"/>
        <v>Huyện Lộc Hà</v>
      </c>
      <c r="M1125" s="94">
        <f t="shared" si="1460"/>
        <v>0</v>
      </c>
      <c r="N1125" s="92" t="s">
        <v>165</v>
      </c>
      <c r="O1125" s="92" t="s">
        <v>250</v>
      </c>
    </row>
    <row r="1126" spans="1:17" ht="25.5" hidden="1" customHeight="1">
      <c r="A1126" s="109" t="s">
        <v>8</v>
      </c>
      <c r="B1126" s="110" t="s">
        <v>252</v>
      </c>
      <c r="C1126" s="111"/>
      <c r="D1126" s="111"/>
      <c r="E1126" s="111"/>
      <c r="F1126" s="111">
        <v>1</v>
      </c>
      <c r="G1126" s="112">
        <v>200</v>
      </c>
      <c r="H1126" s="112">
        <f t="shared" si="1461"/>
        <v>0</v>
      </c>
      <c r="I1126" s="112">
        <f t="shared" si="1462"/>
        <v>0</v>
      </c>
      <c r="J1126" s="112">
        <f t="shared" si="1463"/>
        <v>0</v>
      </c>
      <c r="K1126" s="112">
        <f t="shared" si="1464"/>
        <v>200</v>
      </c>
      <c r="L1126" s="92" t="str">
        <f t="shared" si="1459"/>
        <v>Huyện Lộc Hà</v>
      </c>
      <c r="M1126" s="94">
        <f t="shared" si="1460"/>
        <v>0</v>
      </c>
      <c r="N1126" s="92" t="s">
        <v>165</v>
      </c>
      <c r="O1126" s="92" t="s">
        <v>250</v>
      </c>
    </row>
    <row r="1127" spans="1:17" ht="25.5" hidden="1" customHeight="1">
      <c r="A1127" s="109">
        <v>7</v>
      </c>
      <c r="B1127" s="110" t="s">
        <v>209</v>
      </c>
      <c r="C1127" s="111"/>
      <c r="D1127" s="111"/>
      <c r="E1127" s="111"/>
      <c r="F1127" s="111">
        <v>1</v>
      </c>
      <c r="G1127" s="117">
        <f>SUMIF('Bieu 01 (2020)'!$B$7:$B$19,"Huyện Lộc Hà",'Bieu 01 (2020)'!$J$7:$J$19)</f>
        <v>20</v>
      </c>
      <c r="H1127" s="112">
        <f t="shared" si="1461"/>
        <v>0</v>
      </c>
      <c r="I1127" s="112">
        <f t="shared" si="1462"/>
        <v>0</v>
      </c>
      <c r="J1127" s="112">
        <f t="shared" si="1463"/>
        <v>0</v>
      </c>
      <c r="K1127" s="112">
        <f t="shared" si="1464"/>
        <v>20</v>
      </c>
      <c r="L1127" s="92" t="str">
        <f t="shared" si="1459"/>
        <v>Huyện Lộc Hà</v>
      </c>
      <c r="M1127" s="94">
        <f t="shared" si="1460"/>
        <v>0</v>
      </c>
      <c r="N1127" s="92" t="s">
        <v>210</v>
      </c>
      <c r="O1127" s="92" t="s">
        <v>201</v>
      </c>
    </row>
    <row r="1128" spans="1:17" s="88" customFormat="1" ht="25.5" hidden="1" customHeight="1">
      <c r="A1128" s="113">
        <v>8</v>
      </c>
      <c r="B1128" s="114" t="s">
        <v>211</v>
      </c>
      <c r="C1128" s="115"/>
      <c r="D1128" s="115"/>
      <c r="E1128" s="115"/>
      <c r="F1128" s="115"/>
      <c r="G1128" s="116">
        <f>G1129</f>
        <v>500</v>
      </c>
      <c r="H1128" s="116">
        <f t="shared" ref="H1128:K1128" si="1477">H1129</f>
        <v>0</v>
      </c>
      <c r="I1128" s="116">
        <f t="shared" si="1477"/>
        <v>0</v>
      </c>
      <c r="J1128" s="116">
        <f t="shared" si="1477"/>
        <v>350</v>
      </c>
      <c r="K1128" s="116">
        <f t="shared" si="1477"/>
        <v>150</v>
      </c>
      <c r="L1128" s="108" t="str">
        <f t="shared" si="1459"/>
        <v>Huyện Lộc Hà</v>
      </c>
      <c r="M1128" s="94">
        <f t="shared" si="1460"/>
        <v>0</v>
      </c>
      <c r="N1128" s="108" t="s">
        <v>32</v>
      </c>
      <c r="O1128" s="108" t="s">
        <v>201</v>
      </c>
      <c r="P1128" s="92" t="s">
        <v>253</v>
      </c>
      <c r="Q1128" s="108"/>
    </row>
    <row r="1129" spans="1:17" ht="25.5" hidden="1" customHeight="1">
      <c r="A1129" s="109" t="s">
        <v>71</v>
      </c>
      <c r="B1129" s="110" t="s">
        <v>352</v>
      </c>
      <c r="C1129" s="111"/>
      <c r="D1129" s="111"/>
      <c r="E1129" s="111"/>
      <c r="F1129" s="111"/>
      <c r="G1129" s="117">
        <f>SUMIF('Bieu 01 (2020)'!$B$7:$B$19,"Huyện Lộc Hà",'Bieu 01 (2020)'!$K$7:$K$19)</f>
        <v>500</v>
      </c>
      <c r="H1129" s="112">
        <f t="shared" ref="H1129:K1129" si="1478">+H1130+H1131</f>
        <v>0</v>
      </c>
      <c r="I1129" s="112">
        <f t="shared" si="1478"/>
        <v>0</v>
      </c>
      <c r="J1129" s="112">
        <f>+J1130+J1131</f>
        <v>350</v>
      </c>
      <c r="K1129" s="112">
        <f t="shared" si="1478"/>
        <v>150</v>
      </c>
      <c r="L1129" s="108" t="str">
        <f t="shared" si="1459"/>
        <v>Huyện Lộc Hà</v>
      </c>
      <c r="M1129" s="94">
        <f t="shared" si="1460"/>
        <v>0</v>
      </c>
      <c r="N1129" s="92" t="s">
        <v>32</v>
      </c>
      <c r="P1129" s="92" t="s">
        <v>253</v>
      </c>
    </row>
    <row r="1130" spans="1:17" ht="25.5" hidden="1" customHeight="1">
      <c r="A1130" s="109" t="s">
        <v>8</v>
      </c>
      <c r="B1130" s="110" t="s">
        <v>255</v>
      </c>
      <c r="C1130" s="111"/>
      <c r="D1130" s="111"/>
      <c r="E1130" s="120">
        <v>0.7</v>
      </c>
      <c r="F1130" s="120">
        <v>0.3</v>
      </c>
      <c r="G1130" s="119">
        <f>G1129-G1131</f>
        <v>500</v>
      </c>
      <c r="H1130" s="112">
        <f t="shared" si="1461"/>
        <v>0</v>
      </c>
      <c r="I1130" s="112">
        <f t="shared" si="1462"/>
        <v>0</v>
      </c>
      <c r="J1130" s="112">
        <f t="shared" si="1463"/>
        <v>350</v>
      </c>
      <c r="K1130" s="112">
        <f t="shared" si="1464"/>
        <v>150</v>
      </c>
      <c r="L1130" s="92" t="str">
        <f t="shared" si="1459"/>
        <v>Huyện Lộc Hà</v>
      </c>
      <c r="M1130" s="94">
        <f t="shared" si="1460"/>
        <v>0</v>
      </c>
      <c r="N1130" s="92" t="s">
        <v>32</v>
      </c>
      <c r="P1130" s="92" t="s">
        <v>253</v>
      </c>
      <c r="Q1130" s="92" t="s">
        <v>256</v>
      </c>
    </row>
    <row r="1131" spans="1:17" ht="25.5" hidden="1" customHeight="1">
      <c r="A1131" s="109" t="s">
        <v>8</v>
      </c>
      <c r="B1131" s="110" t="s">
        <v>257</v>
      </c>
      <c r="C1131" s="111"/>
      <c r="D1131" s="111">
        <v>0.5</v>
      </c>
      <c r="E1131" s="111">
        <v>0.5</v>
      </c>
      <c r="F1131" s="111"/>
      <c r="G1131" s="112"/>
      <c r="H1131" s="112">
        <f t="shared" si="1461"/>
        <v>0</v>
      </c>
      <c r="I1131" s="112">
        <f t="shared" si="1462"/>
        <v>0</v>
      </c>
      <c r="J1131" s="112">
        <f t="shared" si="1463"/>
        <v>0</v>
      </c>
      <c r="K1131" s="112">
        <f t="shared" si="1464"/>
        <v>0</v>
      </c>
      <c r="L1131" s="92" t="str">
        <f t="shared" si="1459"/>
        <v>Huyện Lộc Hà</v>
      </c>
      <c r="M1131" s="94">
        <f t="shared" si="1460"/>
        <v>0</v>
      </c>
      <c r="N1131" s="92" t="s">
        <v>32</v>
      </c>
      <c r="P1131" s="92" t="s">
        <v>253</v>
      </c>
      <c r="Q1131" s="92" t="s">
        <v>258</v>
      </c>
    </row>
    <row r="1132" spans="1:17" ht="25.5" hidden="1" customHeight="1">
      <c r="A1132" s="109">
        <v>9</v>
      </c>
      <c r="B1132" s="110" t="s">
        <v>212</v>
      </c>
      <c r="C1132" s="111"/>
      <c r="D1132" s="111"/>
      <c r="E1132" s="111"/>
      <c r="F1132" s="111"/>
      <c r="G1132" s="112">
        <f>G1133+G1134</f>
        <v>0</v>
      </c>
      <c r="H1132" s="112">
        <f t="shared" ref="H1132:K1132" si="1479">H1133+H1134</f>
        <v>0</v>
      </c>
      <c r="I1132" s="112">
        <f t="shared" si="1479"/>
        <v>0</v>
      </c>
      <c r="J1132" s="112">
        <f t="shared" si="1479"/>
        <v>0</v>
      </c>
      <c r="K1132" s="112">
        <f t="shared" si="1479"/>
        <v>0</v>
      </c>
      <c r="L1132" s="92" t="str">
        <f t="shared" si="1459"/>
        <v>Huyện Lộc Hà</v>
      </c>
      <c r="M1132" s="94">
        <f t="shared" si="1460"/>
        <v>0</v>
      </c>
      <c r="N1132" s="92" t="s">
        <v>213</v>
      </c>
      <c r="O1132" s="92" t="s">
        <v>201</v>
      </c>
    </row>
    <row r="1133" spans="1:17" ht="25.5" hidden="1" customHeight="1">
      <c r="A1133" s="109" t="s">
        <v>8</v>
      </c>
      <c r="B1133" s="110" t="s">
        <v>259</v>
      </c>
      <c r="C1133" s="121">
        <v>0.7</v>
      </c>
      <c r="D1133" s="121">
        <v>0.2</v>
      </c>
      <c r="E1133" s="121">
        <v>0.1</v>
      </c>
      <c r="F1133" s="111"/>
      <c r="G1133" s="112"/>
      <c r="H1133" s="112">
        <f t="shared" si="1461"/>
        <v>0</v>
      </c>
      <c r="I1133" s="112">
        <f t="shared" si="1462"/>
        <v>0</v>
      </c>
      <c r="J1133" s="112">
        <f t="shared" si="1463"/>
        <v>0</v>
      </c>
      <c r="K1133" s="112">
        <f t="shared" si="1464"/>
        <v>0</v>
      </c>
      <c r="L1133" s="92" t="str">
        <f t="shared" si="1459"/>
        <v>Huyện Lộc Hà</v>
      </c>
      <c r="M1133" s="94">
        <f t="shared" si="1460"/>
        <v>0</v>
      </c>
      <c r="N1133" s="92" t="s">
        <v>213</v>
      </c>
    </row>
    <row r="1134" spans="1:17" ht="25.5" hidden="1" customHeight="1">
      <c r="A1134" s="109" t="s">
        <v>8</v>
      </c>
      <c r="B1134" s="110" t="s">
        <v>260</v>
      </c>
      <c r="C1134" s="111"/>
      <c r="D1134" s="121">
        <v>0.5</v>
      </c>
      <c r="E1134" s="121">
        <v>0.5</v>
      </c>
      <c r="F1134" s="111"/>
      <c r="G1134" s="117">
        <f>SUMIF('Bieu 01 (2020)'!$B$7:$B$19,"Huyện Lộc Hà",'Bieu 01 (2020)'!$L$7:$L$19)-G1133</f>
        <v>0</v>
      </c>
      <c r="H1134" s="112">
        <f t="shared" si="1461"/>
        <v>0</v>
      </c>
      <c r="I1134" s="112">
        <f t="shared" si="1462"/>
        <v>0</v>
      </c>
      <c r="J1134" s="112">
        <f t="shared" si="1463"/>
        <v>0</v>
      </c>
      <c r="K1134" s="112">
        <f t="shared" si="1464"/>
        <v>0</v>
      </c>
      <c r="L1134" s="92" t="str">
        <f t="shared" si="1459"/>
        <v>Huyện Lộc Hà</v>
      </c>
      <c r="M1134" s="94">
        <f t="shared" si="1460"/>
        <v>0</v>
      </c>
      <c r="N1134" s="92" t="s">
        <v>213</v>
      </c>
    </row>
    <row r="1135" spans="1:17" s="88" customFormat="1" ht="25.5" hidden="1" customHeight="1">
      <c r="A1135" s="113">
        <v>10</v>
      </c>
      <c r="B1135" s="114" t="s">
        <v>214</v>
      </c>
      <c r="C1135" s="115"/>
      <c r="D1135" s="115"/>
      <c r="E1135" s="115"/>
      <c r="F1135" s="115"/>
      <c r="G1135" s="116">
        <f>+G1136+G1141+G1151+G1155+G1156+G1157</f>
        <v>150000</v>
      </c>
      <c r="H1135" s="116">
        <f>+H1136+H1141+H1151+H1155+H1156+H1157</f>
        <v>0</v>
      </c>
      <c r="I1135" s="116">
        <f>+I1136+I1141+I1151+I1155+I1156+I1157</f>
        <v>0</v>
      </c>
      <c r="J1135" s="116">
        <f>+J1136+J1141+J1151+J1155+J1156+J1157</f>
        <v>100000</v>
      </c>
      <c r="K1135" s="116">
        <f>+K1136+K1141+K1151+K1155+K1156+K1157</f>
        <v>50000</v>
      </c>
      <c r="L1135" s="108" t="str">
        <f t="shared" si="1459"/>
        <v>Huyện Lộc Hà</v>
      </c>
      <c r="M1135" s="94">
        <f t="shared" si="1460"/>
        <v>0</v>
      </c>
      <c r="N1135" s="108" t="s">
        <v>215</v>
      </c>
      <c r="O1135" s="108" t="s">
        <v>201</v>
      </c>
      <c r="P1135" s="108"/>
      <c r="Q1135" s="108"/>
    </row>
    <row r="1136" spans="1:17" s="88" customFormat="1" ht="25.5" hidden="1" customHeight="1">
      <c r="A1136" s="113" t="s">
        <v>261</v>
      </c>
      <c r="B1136" s="114" t="s">
        <v>262</v>
      </c>
      <c r="C1136" s="115"/>
      <c r="D1136" s="115"/>
      <c r="E1136" s="115"/>
      <c r="F1136" s="115"/>
      <c r="G1136" s="116">
        <v>50000</v>
      </c>
      <c r="H1136" s="116">
        <f>H1137+H1140</f>
        <v>0</v>
      </c>
      <c r="I1136" s="116">
        <f t="shared" ref="I1136:K1136" si="1480">I1137+I1140</f>
        <v>0</v>
      </c>
      <c r="J1136" s="116">
        <f t="shared" si="1480"/>
        <v>50000</v>
      </c>
      <c r="K1136" s="116">
        <f t="shared" si="1480"/>
        <v>0</v>
      </c>
      <c r="L1136" s="108" t="str">
        <f t="shared" si="1459"/>
        <v>Huyện Lộc Hà</v>
      </c>
      <c r="M1136" s="94">
        <f t="shared" si="1460"/>
        <v>0</v>
      </c>
      <c r="N1136" s="92" t="s">
        <v>215</v>
      </c>
      <c r="O1136" s="108" t="s">
        <v>263</v>
      </c>
      <c r="P1136" s="108" t="s">
        <v>201</v>
      </c>
      <c r="Q1136" s="108"/>
    </row>
    <row r="1137" spans="1:17" ht="25.5" hidden="1" customHeight="1">
      <c r="A1137" s="109" t="s">
        <v>71</v>
      </c>
      <c r="B1137" s="110" t="s">
        <v>357</v>
      </c>
      <c r="C1137" s="111"/>
      <c r="D1137" s="111"/>
      <c r="E1137" s="111"/>
      <c r="F1137" s="111"/>
      <c r="G1137" s="112"/>
      <c r="H1137" s="112">
        <f t="shared" ref="H1137:K1137" si="1481">+H1138+H1139</f>
        <v>0</v>
      </c>
      <c r="I1137" s="112">
        <f t="shared" si="1481"/>
        <v>0</v>
      </c>
      <c r="J1137" s="112">
        <f>+J1138+J1139</f>
        <v>0</v>
      </c>
      <c r="K1137" s="112">
        <f t="shared" si="1481"/>
        <v>0</v>
      </c>
      <c r="L1137" s="108" t="str">
        <f t="shared" si="1459"/>
        <v>Huyện Lộc Hà</v>
      </c>
      <c r="M1137" s="94">
        <f t="shared" ref="M1137:M1166" si="1482">SUM(H1137:K1137)-G1137</f>
        <v>0</v>
      </c>
      <c r="N1137" s="92" t="s">
        <v>215</v>
      </c>
      <c r="O1137" s="92" t="s">
        <v>263</v>
      </c>
      <c r="P1137" s="92" t="s">
        <v>265</v>
      </c>
    </row>
    <row r="1138" spans="1:17" ht="25.5" hidden="1" customHeight="1">
      <c r="A1138" s="109" t="s">
        <v>8</v>
      </c>
      <c r="B1138" s="110" t="s">
        <v>266</v>
      </c>
      <c r="C1138" s="111"/>
      <c r="D1138" s="111">
        <v>1</v>
      </c>
      <c r="E1138" s="111"/>
      <c r="F1138" s="111"/>
      <c r="G1138" s="119">
        <f>ROUND(G1137*55%,0)</f>
        <v>0</v>
      </c>
      <c r="H1138" s="112">
        <f t="shared" ref="H1138:H1166" si="1483">ROUND(C1138*G1138,0)</f>
        <v>0</v>
      </c>
      <c r="I1138" s="112">
        <f t="shared" ref="I1138:I1166" si="1484">G1138-H1138-J1138-K1138</f>
        <v>0</v>
      </c>
      <c r="J1138" s="112">
        <f t="shared" ref="J1138:J1166" si="1485">ROUND(E1138*G1138,0)</f>
        <v>0</v>
      </c>
      <c r="K1138" s="112">
        <f t="shared" ref="K1138:K1166" si="1486">ROUND(F1138*G1138,0)</f>
        <v>0</v>
      </c>
      <c r="L1138" s="92" t="str">
        <f t="shared" si="1459"/>
        <v>Huyện Lộc Hà</v>
      </c>
      <c r="M1138" s="94">
        <f t="shared" si="1482"/>
        <v>0</v>
      </c>
      <c r="N1138" s="92" t="s">
        <v>215</v>
      </c>
      <c r="O1138" s="92" t="s">
        <v>263</v>
      </c>
      <c r="P1138" s="92" t="s">
        <v>265</v>
      </c>
      <c r="Q1138" s="92" t="s">
        <v>267</v>
      </c>
    </row>
    <row r="1139" spans="1:17" ht="25.5" hidden="1" customHeight="1">
      <c r="A1139" s="109" t="s">
        <v>8</v>
      </c>
      <c r="B1139" s="110" t="s">
        <v>268</v>
      </c>
      <c r="C1139" s="111"/>
      <c r="D1139" s="111"/>
      <c r="E1139" s="120">
        <v>0.6</v>
      </c>
      <c r="F1139" s="120">
        <v>0.4</v>
      </c>
      <c r="G1139" s="119">
        <f>G1137-G1138</f>
        <v>0</v>
      </c>
      <c r="H1139" s="112">
        <f t="shared" si="1483"/>
        <v>0</v>
      </c>
      <c r="I1139" s="112">
        <f t="shared" si="1484"/>
        <v>0</v>
      </c>
      <c r="J1139" s="112">
        <f t="shared" si="1485"/>
        <v>0</v>
      </c>
      <c r="K1139" s="112">
        <f t="shared" si="1486"/>
        <v>0</v>
      </c>
      <c r="L1139" s="92" t="str">
        <f t="shared" si="1459"/>
        <v>Huyện Lộc Hà</v>
      </c>
      <c r="M1139" s="94">
        <f t="shared" si="1482"/>
        <v>0</v>
      </c>
      <c r="N1139" s="92" t="s">
        <v>215</v>
      </c>
      <c r="O1139" s="92" t="s">
        <v>263</v>
      </c>
      <c r="P1139" s="92" t="s">
        <v>265</v>
      </c>
      <c r="Q1139" s="92" t="s">
        <v>269</v>
      </c>
    </row>
    <row r="1140" spans="1:17" ht="25.5" hidden="1" customHeight="1">
      <c r="A1140" s="109" t="s">
        <v>72</v>
      </c>
      <c r="B1140" s="110" t="s">
        <v>270</v>
      </c>
      <c r="C1140" s="111"/>
      <c r="D1140" s="111"/>
      <c r="E1140" s="120">
        <v>1</v>
      </c>
      <c r="F1140" s="111"/>
      <c r="G1140" s="119">
        <f>G1136-G1137</f>
        <v>50000</v>
      </c>
      <c r="H1140" s="112">
        <f t="shared" si="1483"/>
        <v>0</v>
      </c>
      <c r="I1140" s="112">
        <f t="shared" si="1484"/>
        <v>0</v>
      </c>
      <c r="J1140" s="112">
        <f t="shared" si="1485"/>
        <v>50000</v>
      </c>
      <c r="K1140" s="112">
        <f t="shared" si="1486"/>
        <v>0</v>
      </c>
      <c r="L1140" s="92" t="str">
        <f t="shared" si="1459"/>
        <v>Huyện Lộc Hà</v>
      </c>
      <c r="M1140" s="94">
        <f t="shared" si="1482"/>
        <v>0</v>
      </c>
      <c r="N1140" s="92" t="s">
        <v>215</v>
      </c>
      <c r="O1140" s="92" t="s">
        <v>263</v>
      </c>
      <c r="P1140" s="92" t="s">
        <v>271</v>
      </c>
    </row>
    <row r="1141" spans="1:17" s="88" customFormat="1" ht="25.5" hidden="1" customHeight="1">
      <c r="A1141" s="113" t="s">
        <v>273</v>
      </c>
      <c r="B1141" s="114" t="s">
        <v>274</v>
      </c>
      <c r="C1141" s="115"/>
      <c r="D1141" s="115"/>
      <c r="E1141" s="115"/>
      <c r="F1141" s="115"/>
      <c r="G1141" s="116"/>
      <c r="H1141" s="116">
        <f>+H1142+H1145</f>
        <v>0</v>
      </c>
      <c r="I1141" s="116">
        <f t="shared" ref="I1141:K1141" si="1487">+I1142+I1145</f>
        <v>0</v>
      </c>
      <c r="J1141" s="116">
        <f t="shared" si="1487"/>
        <v>0</v>
      </c>
      <c r="K1141" s="116">
        <f t="shared" si="1487"/>
        <v>0</v>
      </c>
      <c r="L1141" s="92" t="str">
        <f t="shared" si="1459"/>
        <v>Huyện Lộc Hà</v>
      </c>
      <c r="M1141" s="94">
        <f t="shared" si="1482"/>
        <v>0</v>
      </c>
      <c r="N1141" s="92" t="s">
        <v>215</v>
      </c>
      <c r="O1141" s="108" t="s">
        <v>275</v>
      </c>
      <c r="P1141" s="108" t="s">
        <v>201</v>
      </c>
      <c r="Q1141" s="108"/>
    </row>
    <row r="1142" spans="1:17" ht="25.5" hidden="1" customHeight="1">
      <c r="A1142" s="109" t="s">
        <v>71</v>
      </c>
      <c r="B1142" s="110" t="s">
        <v>276</v>
      </c>
      <c r="C1142" s="111"/>
      <c r="D1142" s="111"/>
      <c r="E1142" s="111"/>
      <c r="F1142" s="111"/>
      <c r="G1142" s="119">
        <f>G1141-G1145</f>
        <v>0</v>
      </c>
      <c r="H1142" s="116">
        <f>H1143+H1144</f>
        <v>0</v>
      </c>
      <c r="I1142" s="116">
        <f t="shared" ref="I1142:K1142" si="1488">I1143+I1144</f>
        <v>0</v>
      </c>
      <c r="J1142" s="116">
        <f t="shared" si="1488"/>
        <v>0</v>
      </c>
      <c r="K1142" s="116">
        <f t="shared" si="1488"/>
        <v>0</v>
      </c>
      <c r="L1142" s="92" t="str">
        <f t="shared" si="1459"/>
        <v>Huyện Lộc Hà</v>
      </c>
      <c r="M1142" s="94">
        <f t="shared" si="1482"/>
        <v>0</v>
      </c>
      <c r="N1142" s="92" t="s">
        <v>215</v>
      </c>
      <c r="O1142" s="92" t="s">
        <v>275</v>
      </c>
      <c r="P1142" s="92" t="s">
        <v>277</v>
      </c>
    </row>
    <row r="1143" spans="1:17" ht="25.5" hidden="1" customHeight="1">
      <c r="A1143" s="123" t="s">
        <v>8</v>
      </c>
      <c r="B1143" s="124" t="s">
        <v>266</v>
      </c>
      <c r="C1143" s="111"/>
      <c r="D1143" s="121">
        <v>1</v>
      </c>
      <c r="E1143" s="111"/>
      <c r="F1143" s="111"/>
      <c r="G1143" s="112">
        <f>ROUND(G1142*55%,0)</f>
        <v>0</v>
      </c>
      <c r="H1143" s="112">
        <f>ROUND(C1143*G1143,0)</f>
        <v>0</v>
      </c>
      <c r="I1143" s="112">
        <f>G1143-H1143-J1143-K1143</f>
        <v>0</v>
      </c>
      <c r="J1143" s="112">
        <f>ROUND(E1143*G1143,0)</f>
        <v>0</v>
      </c>
      <c r="K1143" s="112">
        <f>ROUND(F1143*G1143,0)</f>
        <v>0</v>
      </c>
      <c r="L1143" s="92" t="str">
        <f t="shared" si="1459"/>
        <v>Huyện Lộc Hà</v>
      </c>
      <c r="M1143" s="94">
        <f t="shared" ref="M1143:M1144" si="1489">SUM(H1143:K1143)-G1143</f>
        <v>0</v>
      </c>
      <c r="N1143" s="92" t="s">
        <v>215</v>
      </c>
      <c r="O1143" s="92" t="s">
        <v>275</v>
      </c>
      <c r="P1143" s="92" t="s">
        <v>277</v>
      </c>
    </row>
    <row r="1144" spans="1:17" ht="25.5" hidden="1" customHeight="1">
      <c r="A1144" s="123" t="s">
        <v>8</v>
      </c>
      <c r="B1144" s="124" t="s">
        <v>268</v>
      </c>
      <c r="C1144" s="111"/>
      <c r="D1144" s="121"/>
      <c r="E1144" s="121">
        <v>1</v>
      </c>
      <c r="F1144" s="111"/>
      <c r="G1144" s="112">
        <f>G1142-G1143</f>
        <v>0</v>
      </c>
      <c r="H1144" s="112">
        <f t="shared" ref="H1144" si="1490">ROUND(C1144*G1144,0)</f>
        <v>0</v>
      </c>
      <c r="I1144" s="112">
        <f t="shared" ref="I1144" si="1491">G1144-H1144-J1144-K1144</f>
        <v>0</v>
      </c>
      <c r="J1144" s="112">
        <f>ROUND(E1144*G1144,0)</f>
        <v>0</v>
      </c>
      <c r="K1144" s="112">
        <f t="shared" ref="K1144" si="1492">ROUND(F1144*G1144,0)</f>
        <v>0</v>
      </c>
      <c r="L1144" s="92" t="str">
        <f t="shared" si="1459"/>
        <v>Huyện Lộc Hà</v>
      </c>
      <c r="M1144" s="94">
        <f t="shared" si="1489"/>
        <v>0</v>
      </c>
      <c r="N1144" s="92" t="s">
        <v>215</v>
      </c>
      <c r="O1144" s="92" t="s">
        <v>275</v>
      </c>
      <c r="P1144" s="92" t="s">
        <v>277</v>
      </c>
    </row>
    <row r="1145" spans="1:17" ht="25.5" hidden="1" customHeight="1">
      <c r="A1145" s="109" t="s">
        <v>72</v>
      </c>
      <c r="B1145" s="110" t="s">
        <v>326</v>
      </c>
      <c r="C1145" s="111"/>
      <c r="D1145" s="111"/>
      <c r="E1145" s="111"/>
      <c r="F1145" s="111"/>
      <c r="G1145" s="112"/>
      <c r="H1145" s="116">
        <f>H1146+H1149+H1150</f>
        <v>0</v>
      </c>
      <c r="I1145" s="116">
        <f t="shared" ref="I1145:K1145" si="1493">I1146+I1149+I1150</f>
        <v>0</v>
      </c>
      <c r="J1145" s="116">
        <f t="shared" si="1493"/>
        <v>0</v>
      </c>
      <c r="K1145" s="116">
        <f t="shared" si="1493"/>
        <v>0</v>
      </c>
      <c r="L1145" s="92" t="str">
        <f>L1142</f>
        <v>Huyện Lộc Hà</v>
      </c>
      <c r="M1145" s="94">
        <f t="shared" si="1482"/>
        <v>0</v>
      </c>
      <c r="N1145" s="92" t="s">
        <v>215</v>
      </c>
      <c r="O1145" s="92" t="s">
        <v>275</v>
      </c>
      <c r="P1145" s="92" t="s">
        <v>279</v>
      </c>
    </row>
    <row r="1146" spans="1:17" ht="25.5" hidden="1" customHeight="1">
      <c r="A1146" s="125" t="s">
        <v>8</v>
      </c>
      <c r="B1146" s="126" t="s">
        <v>280</v>
      </c>
      <c r="C1146" s="115"/>
      <c r="D1146" s="115"/>
      <c r="E1146" s="115"/>
      <c r="F1146" s="115"/>
      <c r="G1146" s="138">
        <f>G1145-G1149-G1150</f>
        <v>0</v>
      </c>
      <c r="H1146" s="116">
        <f>H1147+H1148</f>
        <v>0</v>
      </c>
      <c r="I1146" s="116">
        <f t="shared" ref="I1146:K1146" si="1494">I1147+I1148</f>
        <v>0</v>
      </c>
      <c r="J1146" s="116">
        <f>J1147+J1148</f>
        <v>0</v>
      </c>
      <c r="K1146" s="116">
        <f t="shared" si="1494"/>
        <v>0</v>
      </c>
      <c r="L1146" s="92" t="str">
        <f>L1143</f>
        <v>Huyện Lộc Hà</v>
      </c>
      <c r="M1146" s="94">
        <f t="shared" ref="M1146:M1150" si="1495">SUM(H1146:K1146)-G1146</f>
        <v>0</v>
      </c>
      <c r="N1146" s="92" t="s">
        <v>215</v>
      </c>
      <c r="O1146" s="92" t="s">
        <v>275</v>
      </c>
      <c r="P1146" s="92" t="s">
        <v>279</v>
      </c>
    </row>
    <row r="1147" spans="1:17" ht="25.5" hidden="1" customHeight="1">
      <c r="A1147" s="127" t="s">
        <v>281</v>
      </c>
      <c r="B1147" s="128" t="s">
        <v>266</v>
      </c>
      <c r="C1147" s="129"/>
      <c r="D1147" s="130">
        <v>1</v>
      </c>
      <c r="E1147" s="129"/>
      <c r="F1147" s="129"/>
      <c r="G1147" s="131">
        <f>ROUND(G1146*55%,0)</f>
        <v>0</v>
      </c>
      <c r="H1147" s="131">
        <f>ROUND(C1147*G1147,0)</f>
        <v>0</v>
      </c>
      <c r="I1147" s="131">
        <f>G1147-H1147-J1147-K1147</f>
        <v>0</v>
      </c>
      <c r="J1147" s="131">
        <f>ROUND(E1147*G1147,0)</f>
        <v>0</v>
      </c>
      <c r="K1147" s="131">
        <f>ROUND(F1147*G1147,0)</f>
        <v>0</v>
      </c>
      <c r="L1147" s="92" t="str">
        <f>L1140</f>
        <v>Huyện Lộc Hà</v>
      </c>
      <c r="M1147" s="94">
        <f t="shared" si="1495"/>
        <v>0</v>
      </c>
      <c r="N1147" s="92" t="s">
        <v>215</v>
      </c>
      <c r="O1147" s="92" t="s">
        <v>275</v>
      </c>
      <c r="P1147" s="92" t="s">
        <v>279</v>
      </c>
    </row>
    <row r="1148" spans="1:17" ht="25.5" hidden="1" customHeight="1">
      <c r="A1148" s="127" t="s">
        <v>281</v>
      </c>
      <c r="B1148" s="128" t="s">
        <v>268</v>
      </c>
      <c r="C1148" s="129"/>
      <c r="D1148" s="130"/>
      <c r="E1148" s="130">
        <v>1</v>
      </c>
      <c r="F1148" s="129"/>
      <c r="G1148" s="131">
        <f>G1146-G1147</f>
        <v>0</v>
      </c>
      <c r="H1148" s="131">
        <f t="shared" ref="H1148:H1150" si="1496">ROUND(C1148*G1148,0)</f>
        <v>0</v>
      </c>
      <c r="I1148" s="131">
        <f t="shared" ref="I1148:I1150" si="1497">G1148-H1148-J1148-K1148</f>
        <v>0</v>
      </c>
      <c r="J1148" s="131">
        <f>ROUND(E1148*G1148,0)</f>
        <v>0</v>
      </c>
      <c r="K1148" s="131">
        <f t="shared" ref="K1148:K1150" si="1498">ROUND(F1148*G1148,0)</f>
        <v>0</v>
      </c>
      <c r="L1148" s="92" t="str">
        <f>L1141</f>
        <v>Huyện Lộc Hà</v>
      </c>
      <c r="M1148" s="94">
        <f t="shared" si="1495"/>
        <v>0</v>
      </c>
      <c r="N1148" s="92" t="s">
        <v>215</v>
      </c>
      <c r="O1148" s="92" t="s">
        <v>275</v>
      </c>
      <c r="P1148" s="92" t="s">
        <v>279</v>
      </c>
    </row>
    <row r="1149" spans="1:17" ht="25.5" hidden="1" customHeight="1">
      <c r="A1149" s="125" t="s">
        <v>8</v>
      </c>
      <c r="B1149" s="126" t="s">
        <v>282</v>
      </c>
      <c r="C1149" s="115"/>
      <c r="D1149" s="115"/>
      <c r="E1149" s="115">
        <v>1</v>
      </c>
      <c r="F1149" s="115"/>
      <c r="G1149" s="116"/>
      <c r="H1149" s="116">
        <f t="shared" si="1496"/>
        <v>0</v>
      </c>
      <c r="I1149" s="116">
        <f t="shared" si="1497"/>
        <v>0</v>
      </c>
      <c r="J1149" s="116">
        <f>ROUND(E1149*G1149,0)</f>
        <v>0</v>
      </c>
      <c r="K1149" s="116">
        <f t="shared" si="1498"/>
        <v>0</v>
      </c>
      <c r="L1149" s="92" t="str">
        <f>L1142</f>
        <v>Huyện Lộc Hà</v>
      </c>
      <c r="M1149" s="94">
        <f t="shared" si="1495"/>
        <v>0</v>
      </c>
      <c r="N1149" s="92" t="s">
        <v>215</v>
      </c>
      <c r="O1149" s="92" t="s">
        <v>275</v>
      </c>
      <c r="P1149" s="92" t="s">
        <v>279</v>
      </c>
    </row>
    <row r="1150" spans="1:17" ht="25.5" hidden="1" customHeight="1">
      <c r="A1150" s="125" t="s">
        <v>8</v>
      </c>
      <c r="B1150" s="126" t="s">
        <v>283</v>
      </c>
      <c r="C1150" s="115"/>
      <c r="D1150" s="115"/>
      <c r="E1150" s="115">
        <v>1</v>
      </c>
      <c r="F1150" s="115"/>
      <c r="G1150" s="116"/>
      <c r="H1150" s="116">
        <f t="shared" si="1496"/>
        <v>0</v>
      </c>
      <c r="I1150" s="116">
        <f t="shared" si="1497"/>
        <v>0</v>
      </c>
      <c r="J1150" s="116">
        <f t="shared" ref="J1150" si="1499">ROUND(E1150*G1150,0)</f>
        <v>0</v>
      </c>
      <c r="K1150" s="116">
        <f t="shared" si="1498"/>
        <v>0</v>
      </c>
      <c r="L1150" s="92" t="str">
        <f>L1143</f>
        <v>Huyện Lộc Hà</v>
      </c>
      <c r="M1150" s="94">
        <f t="shared" si="1495"/>
        <v>0</v>
      </c>
      <c r="N1150" s="92" t="s">
        <v>215</v>
      </c>
      <c r="O1150" s="92" t="s">
        <v>275</v>
      </c>
      <c r="P1150" s="92" t="s">
        <v>279</v>
      </c>
    </row>
    <row r="1151" spans="1:17" s="88" customFormat="1" ht="25.5" hidden="1" customHeight="1">
      <c r="A1151" s="113" t="s">
        <v>284</v>
      </c>
      <c r="B1151" s="114" t="s">
        <v>285</v>
      </c>
      <c r="C1151" s="115"/>
      <c r="D1151" s="115"/>
      <c r="E1151" s="115"/>
      <c r="F1151" s="115"/>
      <c r="G1151" s="116">
        <f>+G1152+G1153+G1154</f>
        <v>0</v>
      </c>
      <c r="H1151" s="116">
        <f t="shared" ref="H1151:K1151" si="1500">+H1152+H1153+H1154</f>
        <v>0</v>
      </c>
      <c r="I1151" s="116">
        <f t="shared" si="1500"/>
        <v>0</v>
      </c>
      <c r="J1151" s="116">
        <f t="shared" si="1500"/>
        <v>0</v>
      </c>
      <c r="K1151" s="116">
        <f t="shared" si="1500"/>
        <v>0</v>
      </c>
      <c r="L1151" s="108" t="str">
        <f>L1145</f>
        <v>Huyện Lộc Hà</v>
      </c>
      <c r="M1151" s="94">
        <f t="shared" si="1482"/>
        <v>0</v>
      </c>
      <c r="N1151" s="92" t="s">
        <v>215</v>
      </c>
      <c r="O1151" s="108" t="s">
        <v>286</v>
      </c>
      <c r="P1151" s="108" t="s">
        <v>201</v>
      </c>
      <c r="Q1151" s="108"/>
    </row>
    <row r="1152" spans="1:17" ht="25.5" hidden="1" customHeight="1">
      <c r="A1152" s="109" t="s">
        <v>8</v>
      </c>
      <c r="B1152" s="110" t="s">
        <v>287</v>
      </c>
      <c r="C1152" s="111"/>
      <c r="D1152" s="111">
        <v>1</v>
      </c>
      <c r="E1152" s="111"/>
      <c r="F1152" s="111"/>
      <c r="G1152" s="112"/>
      <c r="H1152" s="112">
        <f t="shared" si="1483"/>
        <v>0</v>
      </c>
      <c r="I1152" s="112">
        <f t="shared" si="1484"/>
        <v>0</v>
      </c>
      <c r="J1152" s="112">
        <f t="shared" si="1485"/>
        <v>0</v>
      </c>
      <c r="K1152" s="112">
        <f t="shared" si="1486"/>
        <v>0</v>
      </c>
      <c r="L1152" s="92" t="str">
        <f t="shared" ref="L1152:L1163" si="1501">L1151</f>
        <v>Huyện Lộc Hà</v>
      </c>
      <c r="M1152" s="94">
        <f t="shared" si="1482"/>
        <v>0</v>
      </c>
      <c r="N1152" s="92" t="s">
        <v>215</v>
      </c>
      <c r="O1152" s="92" t="s">
        <v>286</v>
      </c>
      <c r="P1152" s="92" t="s">
        <v>288</v>
      </c>
    </row>
    <row r="1153" spans="1:17" ht="25.5" hidden="1" customHeight="1">
      <c r="A1153" s="109" t="s">
        <v>8</v>
      </c>
      <c r="B1153" s="110" t="s">
        <v>289</v>
      </c>
      <c r="C1153" s="111"/>
      <c r="D1153" s="111"/>
      <c r="E1153" s="111">
        <v>1</v>
      </c>
      <c r="F1153" s="111"/>
      <c r="G1153" s="112"/>
      <c r="H1153" s="112">
        <f t="shared" si="1483"/>
        <v>0</v>
      </c>
      <c r="I1153" s="112">
        <f t="shared" si="1484"/>
        <v>0</v>
      </c>
      <c r="J1153" s="112">
        <f t="shared" si="1485"/>
        <v>0</v>
      </c>
      <c r="K1153" s="112">
        <f t="shared" si="1486"/>
        <v>0</v>
      </c>
      <c r="L1153" s="92" t="str">
        <f t="shared" si="1501"/>
        <v>Huyện Lộc Hà</v>
      </c>
      <c r="M1153" s="94">
        <f t="shared" si="1482"/>
        <v>0</v>
      </c>
      <c r="N1153" s="92" t="s">
        <v>215</v>
      </c>
      <c r="O1153" s="92" t="s">
        <v>286</v>
      </c>
      <c r="P1153" s="92" t="s">
        <v>290</v>
      </c>
    </row>
    <row r="1154" spans="1:17" ht="25.5" hidden="1" customHeight="1">
      <c r="A1154" s="109" t="s">
        <v>8</v>
      </c>
      <c r="B1154" s="110" t="s">
        <v>291</v>
      </c>
      <c r="C1154" s="111"/>
      <c r="D1154" s="111"/>
      <c r="E1154" s="111">
        <v>0.2</v>
      </c>
      <c r="F1154" s="111">
        <v>0.8</v>
      </c>
      <c r="G1154" s="112"/>
      <c r="H1154" s="112">
        <f t="shared" si="1483"/>
        <v>0</v>
      </c>
      <c r="I1154" s="112">
        <f t="shared" si="1484"/>
        <v>0</v>
      </c>
      <c r="J1154" s="112">
        <f t="shared" si="1485"/>
        <v>0</v>
      </c>
      <c r="K1154" s="112">
        <f t="shared" si="1486"/>
        <v>0</v>
      </c>
      <c r="L1154" s="92" t="str">
        <f t="shared" si="1501"/>
        <v>Huyện Lộc Hà</v>
      </c>
      <c r="M1154" s="94">
        <f t="shared" si="1482"/>
        <v>0</v>
      </c>
      <c r="N1154" s="92" t="s">
        <v>215</v>
      </c>
      <c r="O1154" s="92" t="s">
        <v>286</v>
      </c>
      <c r="P1154" s="92" t="s">
        <v>292</v>
      </c>
    </row>
    <row r="1155" spans="1:17" s="88" customFormat="1" ht="25.5" hidden="1" customHeight="1">
      <c r="A1155" s="113" t="s">
        <v>293</v>
      </c>
      <c r="B1155" s="114" t="s">
        <v>348</v>
      </c>
      <c r="C1155" s="111"/>
      <c r="D1155" s="111">
        <v>1</v>
      </c>
      <c r="E1155" s="111"/>
      <c r="F1155" s="111"/>
      <c r="G1155" s="112"/>
      <c r="H1155" s="112">
        <f t="shared" si="1483"/>
        <v>0</v>
      </c>
      <c r="I1155" s="112">
        <f t="shared" si="1484"/>
        <v>0</v>
      </c>
      <c r="J1155" s="112">
        <f t="shared" si="1485"/>
        <v>0</v>
      </c>
      <c r="K1155" s="112">
        <f t="shared" si="1486"/>
        <v>0</v>
      </c>
      <c r="L1155" s="108" t="str">
        <f t="shared" si="1501"/>
        <v>Huyện Lộc Hà</v>
      </c>
      <c r="M1155" s="94">
        <f t="shared" si="1482"/>
        <v>0</v>
      </c>
      <c r="N1155" s="92" t="s">
        <v>215</v>
      </c>
      <c r="O1155" s="108" t="s">
        <v>295</v>
      </c>
      <c r="P1155" s="108" t="s">
        <v>201</v>
      </c>
      <c r="Q1155" s="108"/>
    </row>
    <row r="1156" spans="1:17" s="88" customFormat="1" ht="25.5" hidden="1" customHeight="1">
      <c r="A1156" s="113" t="s">
        <v>296</v>
      </c>
      <c r="B1156" s="114" t="s">
        <v>297</v>
      </c>
      <c r="C1156" s="115"/>
      <c r="D1156" s="115">
        <v>1</v>
      </c>
      <c r="E1156" s="115"/>
      <c r="F1156" s="115"/>
      <c r="G1156" s="116"/>
      <c r="H1156" s="116">
        <f t="shared" si="1483"/>
        <v>0</v>
      </c>
      <c r="I1156" s="116">
        <f t="shared" si="1484"/>
        <v>0</v>
      </c>
      <c r="J1156" s="116">
        <f t="shared" si="1485"/>
        <v>0</v>
      </c>
      <c r="K1156" s="116">
        <f t="shared" si="1486"/>
        <v>0</v>
      </c>
      <c r="L1156" s="108" t="str">
        <f t="shared" si="1501"/>
        <v>Huyện Lộc Hà</v>
      </c>
      <c r="M1156" s="88">
        <f t="shared" si="1482"/>
        <v>0</v>
      </c>
      <c r="N1156" s="108" t="s">
        <v>215</v>
      </c>
      <c r="O1156" s="108" t="s">
        <v>298</v>
      </c>
      <c r="P1156" s="108" t="s">
        <v>201</v>
      </c>
      <c r="Q1156" s="108"/>
    </row>
    <row r="1157" spans="1:17" s="88" customFormat="1" ht="25.5" hidden="1" customHeight="1">
      <c r="A1157" s="113" t="s">
        <v>299</v>
      </c>
      <c r="B1157" s="114" t="s">
        <v>124</v>
      </c>
      <c r="C1157" s="115"/>
      <c r="D1157" s="115"/>
      <c r="E1157" s="115"/>
      <c r="F1157" s="115"/>
      <c r="G1157" s="117">
        <f>SUMIF('Bieu 01 (2020)'!$B$7:$B$19,"Huyện Lộc Hà",'Bieu 01 (2020)'!$M$7:$M$19)-G1136-G1141-G1151-G1155-G1156</f>
        <v>100000</v>
      </c>
      <c r="H1157" s="116">
        <f>H1158</f>
        <v>0</v>
      </c>
      <c r="I1157" s="116">
        <f t="shared" ref="I1157:K1157" si="1502">I1158</f>
        <v>0</v>
      </c>
      <c r="J1157" s="116">
        <f t="shared" si="1502"/>
        <v>50000</v>
      </c>
      <c r="K1157" s="116">
        <f t="shared" si="1502"/>
        <v>50000</v>
      </c>
      <c r="L1157" s="108" t="str">
        <f t="shared" si="1501"/>
        <v>Huyện Lộc Hà</v>
      </c>
      <c r="M1157" s="94">
        <f t="shared" si="1482"/>
        <v>0</v>
      </c>
      <c r="N1157" s="92" t="s">
        <v>215</v>
      </c>
      <c r="O1157" s="108" t="s">
        <v>124</v>
      </c>
      <c r="P1157" s="108" t="s">
        <v>201</v>
      </c>
      <c r="Q1157" s="108"/>
    </row>
    <row r="1158" spans="1:17" ht="25.5" hidden="1" customHeight="1">
      <c r="A1158" s="109" t="s">
        <v>71</v>
      </c>
      <c r="B1158" s="110" t="s">
        <v>300</v>
      </c>
      <c r="C1158" s="111"/>
      <c r="D1158" s="111"/>
      <c r="E1158" s="111"/>
      <c r="F1158" s="111"/>
      <c r="G1158" s="119">
        <f>G1157</f>
        <v>100000</v>
      </c>
      <c r="H1158" s="112">
        <f t="shared" ref="H1158:K1158" si="1503">+H1159+H1160</f>
        <v>0</v>
      </c>
      <c r="I1158" s="112">
        <f t="shared" si="1503"/>
        <v>0</v>
      </c>
      <c r="J1158" s="112">
        <f t="shared" si="1503"/>
        <v>50000</v>
      </c>
      <c r="K1158" s="112">
        <f t="shared" si="1503"/>
        <v>50000</v>
      </c>
      <c r="L1158" s="108" t="str">
        <f t="shared" si="1501"/>
        <v>Huyện Lộc Hà</v>
      </c>
      <c r="M1158" s="94">
        <f t="shared" si="1482"/>
        <v>0</v>
      </c>
      <c r="N1158" s="92" t="s">
        <v>215</v>
      </c>
      <c r="O1158" s="92" t="s">
        <v>124</v>
      </c>
      <c r="P1158" s="108" t="s">
        <v>301</v>
      </c>
    </row>
    <row r="1159" spans="1:17" ht="25.5" hidden="1" customHeight="1">
      <c r="A1159" s="109" t="s">
        <v>8</v>
      </c>
      <c r="B1159" s="110" t="s">
        <v>302</v>
      </c>
      <c r="C1159" s="111"/>
      <c r="D1159" s="111"/>
      <c r="E1159" s="120">
        <v>0.5</v>
      </c>
      <c r="F1159" s="120">
        <v>0.5</v>
      </c>
      <c r="G1159" s="119">
        <f>G1158-G1160</f>
        <v>100000</v>
      </c>
      <c r="H1159" s="112">
        <f t="shared" si="1483"/>
        <v>0</v>
      </c>
      <c r="I1159" s="112">
        <f t="shared" si="1484"/>
        <v>0</v>
      </c>
      <c r="J1159" s="112">
        <f t="shared" si="1485"/>
        <v>50000</v>
      </c>
      <c r="K1159" s="112">
        <f t="shared" si="1486"/>
        <v>50000</v>
      </c>
      <c r="L1159" s="92" t="str">
        <f t="shared" si="1501"/>
        <v>Huyện Lộc Hà</v>
      </c>
      <c r="M1159" s="94">
        <f t="shared" si="1482"/>
        <v>0</v>
      </c>
      <c r="N1159" s="92" t="s">
        <v>215</v>
      </c>
      <c r="O1159" s="92" t="s">
        <v>124</v>
      </c>
      <c r="P1159" s="92" t="s">
        <v>301</v>
      </c>
    </row>
    <row r="1160" spans="1:17" ht="25.5" hidden="1" customHeight="1">
      <c r="A1160" s="109" t="s">
        <v>8</v>
      </c>
      <c r="B1160" s="110" t="s">
        <v>303</v>
      </c>
      <c r="C1160" s="111"/>
      <c r="D1160" s="111"/>
      <c r="E1160" s="111">
        <v>0.5</v>
      </c>
      <c r="F1160" s="111">
        <v>0.5</v>
      </c>
      <c r="G1160" s="112"/>
      <c r="H1160" s="112">
        <f t="shared" si="1483"/>
        <v>0</v>
      </c>
      <c r="I1160" s="112">
        <f t="shared" si="1484"/>
        <v>0</v>
      </c>
      <c r="J1160" s="112">
        <f t="shared" si="1485"/>
        <v>0</v>
      </c>
      <c r="K1160" s="112">
        <f t="shared" si="1486"/>
        <v>0</v>
      </c>
      <c r="L1160" s="92" t="str">
        <f t="shared" si="1501"/>
        <v>Huyện Lộc Hà</v>
      </c>
      <c r="M1160" s="94">
        <f t="shared" si="1482"/>
        <v>0</v>
      </c>
      <c r="N1160" s="92" t="s">
        <v>215</v>
      </c>
      <c r="O1160" s="92" t="s">
        <v>124</v>
      </c>
      <c r="P1160" s="92" t="s">
        <v>301</v>
      </c>
    </row>
    <row r="1161" spans="1:17" ht="25.5" hidden="1" customHeight="1">
      <c r="A1161" s="109">
        <v>11</v>
      </c>
      <c r="B1161" s="110" t="s">
        <v>34</v>
      </c>
      <c r="C1161" s="111"/>
      <c r="D1161" s="111"/>
      <c r="E1161" s="111"/>
      <c r="F1161" s="111">
        <v>1</v>
      </c>
      <c r="G1161" s="117">
        <f>SUMIF('Bieu 01 (2020)'!$B$7:$B$19,"Huyện Lộc Hà",'Bieu 01 (2020)'!$N$7:$N$19)</f>
        <v>1000</v>
      </c>
      <c r="H1161" s="112">
        <f t="shared" si="1483"/>
        <v>0</v>
      </c>
      <c r="I1161" s="112">
        <f t="shared" si="1484"/>
        <v>0</v>
      </c>
      <c r="J1161" s="112">
        <f t="shared" si="1485"/>
        <v>0</v>
      </c>
      <c r="K1161" s="112">
        <f t="shared" si="1486"/>
        <v>1000</v>
      </c>
      <c r="L1161" s="92" t="str">
        <f t="shared" si="1501"/>
        <v>Huyện Lộc Hà</v>
      </c>
      <c r="M1161" s="94">
        <f t="shared" si="1482"/>
        <v>0</v>
      </c>
      <c r="N1161" s="108" t="s">
        <v>34</v>
      </c>
      <c r="O1161" s="92" t="s">
        <v>201</v>
      </c>
    </row>
    <row r="1162" spans="1:17" ht="25.5" hidden="1" customHeight="1">
      <c r="A1162" s="109">
        <v>12</v>
      </c>
      <c r="B1162" s="110" t="s">
        <v>168</v>
      </c>
      <c r="C1162" s="111"/>
      <c r="D1162" s="111"/>
      <c r="E1162" s="111"/>
      <c r="F1162" s="111"/>
      <c r="G1162" s="117">
        <f>SUMIF('Bieu 01 (2020)'!$B$7:$B$19,"Huyện Lộc Hà",'Bieu 01 (2020)'!$O$7:$O$19)</f>
        <v>4700</v>
      </c>
      <c r="H1162" s="112">
        <f>SUM(H1163:H1166)</f>
        <v>2000</v>
      </c>
      <c r="I1162" s="112">
        <f>SUM(I1163:I1166)</f>
        <v>0</v>
      </c>
      <c r="J1162" s="112">
        <f>SUM(J1163:J1166)</f>
        <v>1700</v>
      </c>
      <c r="K1162" s="112">
        <f>SUM(K1163:K1166)</f>
        <v>1000</v>
      </c>
      <c r="L1162" s="92" t="str">
        <f t="shared" si="1501"/>
        <v>Huyện Lộc Hà</v>
      </c>
      <c r="M1162" s="94">
        <f t="shared" si="1482"/>
        <v>0</v>
      </c>
      <c r="N1162" s="108" t="s">
        <v>216</v>
      </c>
      <c r="O1162" s="92" t="s">
        <v>201</v>
      </c>
    </row>
    <row r="1163" spans="1:17" ht="25.5" hidden="1" customHeight="1">
      <c r="A1163" s="109" t="s">
        <v>8</v>
      </c>
      <c r="B1163" s="110" t="s">
        <v>304</v>
      </c>
      <c r="C1163" s="111">
        <v>1</v>
      </c>
      <c r="D1163" s="111"/>
      <c r="E1163" s="111"/>
      <c r="F1163" s="111"/>
      <c r="G1163" s="112">
        <v>2000</v>
      </c>
      <c r="H1163" s="112">
        <f t="shared" si="1483"/>
        <v>2000</v>
      </c>
      <c r="I1163" s="112">
        <f t="shared" si="1484"/>
        <v>0</v>
      </c>
      <c r="J1163" s="112">
        <f t="shared" si="1485"/>
        <v>0</v>
      </c>
      <c r="K1163" s="112">
        <f t="shared" si="1486"/>
        <v>0</v>
      </c>
      <c r="L1163" s="92" t="str">
        <f t="shared" si="1501"/>
        <v>Huyện Lộc Hà</v>
      </c>
      <c r="M1163" s="94">
        <f t="shared" si="1482"/>
        <v>0</v>
      </c>
      <c r="N1163" s="92" t="s">
        <v>216</v>
      </c>
      <c r="O1163" s="92" t="s">
        <v>305</v>
      </c>
    </row>
    <row r="1164" spans="1:17" ht="25.5" hidden="1" customHeight="1">
      <c r="A1164" s="109" t="s">
        <v>8</v>
      </c>
      <c r="B1164" s="110" t="s">
        <v>306</v>
      </c>
      <c r="C1164" s="111"/>
      <c r="D1164" s="111">
        <v>1</v>
      </c>
      <c r="E1164" s="111"/>
      <c r="F1164" s="111"/>
      <c r="G1164" s="112"/>
      <c r="H1164" s="112">
        <f>ROUND(C1164*G1164,0)</f>
        <v>0</v>
      </c>
      <c r="I1164" s="112">
        <f>G1164-H1164-J1164-K1164</f>
        <v>0</v>
      </c>
      <c r="J1164" s="112">
        <f>ROUND(E1164*G1164,0)</f>
        <v>0</v>
      </c>
      <c r="K1164" s="112">
        <f>ROUND(F1164*G1164,0)</f>
        <v>0</v>
      </c>
      <c r="L1164" s="92" t="str">
        <f>L1163</f>
        <v>Huyện Lộc Hà</v>
      </c>
      <c r="M1164" s="94">
        <f t="shared" ref="M1164:M1165" si="1504">SUM(H1164:K1164)-G1164</f>
        <v>0</v>
      </c>
      <c r="N1164" s="92" t="s">
        <v>216</v>
      </c>
      <c r="O1164" s="92" t="s">
        <v>307</v>
      </c>
    </row>
    <row r="1165" spans="1:17" ht="25.5" hidden="1" customHeight="1">
      <c r="A1165" s="109" t="s">
        <v>8</v>
      </c>
      <c r="B1165" s="110" t="s">
        <v>308</v>
      </c>
      <c r="C1165" s="111"/>
      <c r="D1165" s="111"/>
      <c r="E1165" s="111"/>
      <c r="F1165" s="111">
        <v>1</v>
      </c>
      <c r="G1165" s="112">
        <v>1000</v>
      </c>
      <c r="H1165" s="112">
        <f>ROUND(C1165*G1165,0)</f>
        <v>0</v>
      </c>
      <c r="I1165" s="112">
        <f>G1165-H1165-J1165-K1165</f>
        <v>0</v>
      </c>
      <c r="J1165" s="112">
        <f>ROUND(E1165*G1165,0)</f>
        <v>0</v>
      </c>
      <c r="K1165" s="112">
        <f>ROUND(F1165*G1165,0)</f>
        <v>1000</v>
      </c>
      <c r="L1165" s="92" t="str">
        <f>L1164</f>
        <v>Huyện Lộc Hà</v>
      </c>
      <c r="M1165" s="94">
        <f t="shared" si="1504"/>
        <v>0</v>
      </c>
      <c r="N1165" s="92" t="s">
        <v>216</v>
      </c>
      <c r="O1165" s="92" t="s">
        <v>309</v>
      </c>
    </row>
    <row r="1166" spans="1:17" ht="25.5" hidden="1" customHeight="1">
      <c r="A1166" s="132" t="s">
        <v>8</v>
      </c>
      <c r="B1166" s="133" t="s">
        <v>310</v>
      </c>
      <c r="C1166" s="134"/>
      <c r="D1166" s="134"/>
      <c r="E1166" s="134">
        <v>1</v>
      </c>
      <c r="F1166" s="134"/>
      <c r="G1166" s="135">
        <f>G1162-G1163-G1164-G1165</f>
        <v>1700</v>
      </c>
      <c r="H1166" s="136">
        <f t="shared" si="1483"/>
        <v>0</v>
      </c>
      <c r="I1166" s="136">
        <f t="shared" si="1484"/>
        <v>0</v>
      </c>
      <c r="J1166" s="136">
        <f t="shared" si="1485"/>
        <v>1700</v>
      </c>
      <c r="K1166" s="136">
        <f t="shared" si="1486"/>
        <v>0</v>
      </c>
      <c r="L1166" s="92" t="str">
        <f>L1163</f>
        <v>Huyện Lộc Hà</v>
      </c>
      <c r="M1166" s="94">
        <f t="shared" si="1482"/>
        <v>0</v>
      </c>
      <c r="N1166" s="92" t="s">
        <v>216</v>
      </c>
      <c r="O1166" s="92" t="s">
        <v>224</v>
      </c>
    </row>
    <row r="1167" spans="1:17" ht="25.5" hidden="1" customHeight="1">
      <c r="A1167" s="97"/>
    </row>
    <row r="1168" spans="1:17" ht="25.5" customHeight="1">
      <c r="A1168" s="97"/>
    </row>
    <row r="1169" spans="1:1" ht="25.5" customHeight="1">
      <c r="A1169" s="97"/>
    </row>
    <row r="1170" spans="1:1" ht="25.5" customHeight="1">
      <c r="A1170" s="97"/>
    </row>
    <row r="1171" spans="1:1" ht="25.5" customHeight="1">
      <c r="A1171" s="97"/>
    </row>
    <row r="1172" spans="1:1" ht="25.5" customHeight="1">
      <c r="A1172" s="97"/>
    </row>
    <row r="1173" spans="1:1" ht="25.5" customHeight="1">
      <c r="A1173" s="97"/>
    </row>
    <row r="1174" spans="1:1" ht="25.5" customHeight="1">
      <c r="A1174" s="97"/>
    </row>
    <row r="1175" spans="1:1" ht="25.5" customHeight="1">
      <c r="A1175" s="97"/>
    </row>
    <row r="1176" spans="1:1" ht="25.5" customHeight="1">
      <c r="A1176" s="97"/>
    </row>
    <row r="1177" spans="1:1" ht="25.5" customHeight="1">
      <c r="A1177" s="97"/>
    </row>
    <row r="1178" spans="1:1" ht="25.5" customHeight="1">
      <c r="A1178" s="97"/>
    </row>
    <row r="1179" spans="1:1" ht="25.5" customHeight="1">
      <c r="A1179" s="97"/>
    </row>
    <row r="1180" spans="1:1" ht="25.5" customHeight="1">
      <c r="A1180" s="97"/>
    </row>
    <row r="1181" spans="1:1" ht="25.5" customHeight="1">
      <c r="A1181" s="97"/>
    </row>
    <row r="1182" spans="1:1" ht="25.5" customHeight="1">
      <c r="A1182" s="97"/>
    </row>
    <row r="1183" spans="1:1" ht="25.5" customHeight="1">
      <c r="A1183" s="97"/>
    </row>
    <row r="1184" spans="1:1" ht="25.5" customHeight="1">
      <c r="A1184" s="97"/>
    </row>
    <row r="1185" spans="1:1" ht="25.5" customHeight="1">
      <c r="A1185" s="97"/>
    </row>
    <row r="1186" spans="1:1" ht="25.5" customHeight="1">
      <c r="A1186" s="97"/>
    </row>
    <row r="1187" spans="1:1" ht="25.5" customHeight="1">
      <c r="A1187" s="97"/>
    </row>
    <row r="1188" spans="1:1" ht="25.5" customHeight="1">
      <c r="A1188" s="97"/>
    </row>
    <row r="1189" spans="1:1" ht="25.5" customHeight="1">
      <c r="A1189" s="97"/>
    </row>
    <row r="1190" spans="1:1" ht="25.5" customHeight="1">
      <c r="A1190" s="97"/>
    </row>
    <row r="1191" spans="1:1" ht="25.5" customHeight="1">
      <c r="A1191" s="97"/>
    </row>
    <row r="1192" spans="1:1" ht="25.5" customHeight="1">
      <c r="A1192" s="97"/>
    </row>
    <row r="1193" spans="1:1" ht="25.5" customHeight="1">
      <c r="A1193" s="97"/>
    </row>
    <row r="1194" spans="1:1" ht="25.5" customHeight="1">
      <c r="A1194" s="97"/>
    </row>
    <row r="1195" spans="1:1" ht="25.5" customHeight="1">
      <c r="A1195" s="97"/>
    </row>
    <row r="1196" spans="1:1" ht="25.5" customHeight="1">
      <c r="A1196" s="97"/>
    </row>
    <row r="1197" spans="1:1" ht="25.5" customHeight="1">
      <c r="A1197" s="97"/>
    </row>
    <row r="1198" spans="1:1" ht="25.5" customHeight="1">
      <c r="A1198" s="97"/>
    </row>
    <row r="1199" spans="1:1" ht="25.5" customHeight="1">
      <c r="A1199" s="97"/>
    </row>
    <row r="1200" spans="1:1" ht="25.5" customHeight="1">
      <c r="A1200" s="97"/>
    </row>
    <row r="1201" spans="1:1" ht="25.5" customHeight="1">
      <c r="A1201" s="97"/>
    </row>
    <row r="1202" spans="1:1" ht="25.5" customHeight="1">
      <c r="A1202" s="97"/>
    </row>
    <row r="1203" spans="1:1" ht="25.5" customHeight="1">
      <c r="A1203" s="97"/>
    </row>
    <row r="1204" spans="1:1" ht="25.5" customHeight="1">
      <c r="A1204" s="97"/>
    </row>
    <row r="1205" spans="1:1" ht="25.5" customHeight="1">
      <c r="A1205" s="97"/>
    </row>
    <row r="1206" spans="1:1" ht="25.5" customHeight="1">
      <c r="A1206" s="97"/>
    </row>
    <row r="1207" spans="1:1" ht="25.5" customHeight="1">
      <c r="A1207" s="97"/>
    </row>
    <row r="1208" spans="1:1" ht="25.5" customHeight="1">
      <c r="A1208" s="97"/>
    </row>
    <row r="1209" spans="1:1" ht="25.5" customHeight="1">
      <c r="A1209" s="97"/>
    </row>
    <row r="1210" spans="1:1" ht="25.5" customHeight="1">
      <c r="A1210" s="97"/>
    </row>
    <row r="1211" spans="1:1" ht="25.5" customHeight="1">
      <c r="A1211" s="97"/>
    </row>
    <row r="1212" spans="1:1" ht="25.5" customHeight="1">
      <c r="A1212" s="97"/>
    </row>
    <row r="1213" spans="1:1" ht="25.5" customHeight="1">
      <c r="A1213" s="97"/>
    </row>
    <row r="1214" spans="1:1" ht="25.5" customHeight="1">
      <c r="A1214" s="97"/>
    </row>
    <row r="1215" spans="1:1" ht="25.5" customHeight="1">
      <c r="A1215" s="97"/>
    </row>
    <row r="1216" spans="1:1" ht="25.5" customHeight="1">
      <c r="A1216" s="97"/>
    </row>
    <row r="1217" spans="1:1" ht="25.5" customHeight="1">
      <c r="A1217" s="97"/>
    </row>
    <row r="1218" spans="1:1" ht="25.5" customHeight="1">
      <c r="A1218" s="97"/>
    </row>
    <row r="1219" spans="1:1" ht="25.5" customHeight="1">
      <c r="A1219" s="97"/>
    </row>
    <row r="1220" spans="1:1" ht="25.5" customHeight="1">
      <c r="A1220" s="97"/>
    </row>
    <row r="1221" spans="1:1" ht="25.5" customHeight="1">
      <c r="A1221" s="97"/>
    </row>
    <row r="1222" spans="1:1" ht="25.5" customHeight="1">
      <c r="A1222" s="97"/>
    </row>
    <row r="1223" spans="1:1" ht="25.5" customHeight="1">
      <c r="A1223" s="97"/>
    </row>
    <row r="1224" spans="1:1" ht="25.5" customHeight="1">
      <c r="A1224" s="97"/>
    </row>
    <row r="1225" spans="1:1" ht="25.5" customHeight="1">
      <c r="A1225" s="97"/>
    </row>
    <row r="1226" spans="1:1" ht="25.5" customHeight="1">
      <c r="A1226" s="97"/>
    </row>
    <row r="1227" spans="1:1" ht="25.5" customHeight="1">
      <c r="A1227" s="97"/>
    </row>
    <row r="1228" spans="1:1" ht="25.5" customHeight="1">
      <c r="A1228" s="97"/>
    </row>
    <row r="1229" spans="1:1" ht="25.5" customHeight="1">
      <c r="A1229" s="97"/>
    </row>
    <row r="1230" spans="1:1" ht="25.5" customHeight="1">
      <c r="A1230" s="97"/>
    </row>
    <row r="1231" spans="1:1" ht="25.5" customHeight="1">
      <c r="A1231" s="97"/>
    </row>
    <row r="1232" spans="1:1" ht="25.5" customHeight="1">
      <c r="A1232" s="97"/>
    </row>
    <row r="1233" spans="1:1" ht="25.5" customHeight="1">
      <c r="A1233" s="97"/>
    </row>
    <row r="1234" spans="1:1" ht="25.5" customHeight="1">
      <c r="A1234" s="97"/>
    </row>
    <row r="1235" spans="1:1" ht="25.5" customHeight="1">
      <c r="A1235" s="97"/>
    </row>
    <row r="1236" spans="1:1" ht="25.5" customHeight="1">
      <c r="A1236" s="97"/>
    </row>
    <row r="1237" spans="1:1" ht="25.5" customHeight="1">
      <c r="A1237" s="97"/>
    </row>
    <row r="1238" spans="1:1" ht="25.5" customHeight="1">
      <c r="A1238" s="97"/>
    </row>
    <row r="1239" spans="1:1" ht="25.5" customHeight="1">
      <c r="A1239" s="97"/>
    </row>
    <row r="1240" spans="1:1" ht="25.5" customHeight="1">
      <c r="A1240" s="97"/>
    </row>
    <row r="1241" spans="1:1" ht="25.5" customHeight="1">
      <c r="A1241" s="97"/>
    </row>
    <row r="1242" spans="1:1" ht="25.5" customHeight="1">
      <c r="A1242" s="97"/>
    </row>
    <row r="1243" spans="1:1" ht="25.5" customHeight="1">
      <c r="A1243" s="97"/>
    </row>
    <row r="1244" spans="1:1" ht="25.5" customHeight="1">
      <c r="A1244" s="97"/>
    </row>
    <row r="1245" spans="1:1" ht="25.5" customHeight="1">
      <c r="A1245" s="97"/>
    </row>
    <row r="1246" spans="1:1" ht="25.5" customHeight="1">
      <c r="A1246" s="97"/>
    </row>
    <row r="1247" spans="1:1" ht="25.5" customHeight="1">
      <c r="A1247" s="97"/>
    </row>
    <row r="1248" spans="1:1" ht="25.5" customHeight="1">
      <c r="A1248" s="97"/>
    </row>
    <row r="1249" spans="1:1" ht="25.5" customHeight="1">
      <c r="A1249" s="97"/>
    </row>
    <row r="1250" spans="1:1" ht="25.5" customHeight="1">
      <c r="A1250" s="97"/>
    </row>
    <row r="1251" spans="1:1" ht="25.5" customHeight="1">
      <c r="A1251" s="97"/>
    </row>
    <row r="1252" spans="1:1" ht="25.5" customHeight="1">
      <c r="A1252" s="97"/>
    </row>
    <row r="1253" spans="1:1" ht="25.5" customHeight="1">
      <c r="A1253" s="97"/>
    </row>
    <row r="1254" spans="1:1" ht="25.5" customHeight="1">
      <c r="A1254" s="97"/>
    </row>
    <row r="1255" spans="1:1" ht="25.5" customHeight="1">
      <c r="A1255" s="97"/>
    </row>
    <row r="1256" spans="1:1" ht="25.5" customHeight="1">
      <c r="A1256" s="97"/>
    </row>
    <row r="1257" spans="1:1" ht="25.5" customHeight="1">
      <c r="A1257" s="97"/>
    </row>
    <row r="1258" spans="1:1" ht="25.5" customHeight="1">
      <c r="A1258" s="97"/>
    </row>
    <row r="1259" spans="1:1" ht="25.5" customHeight="1">
      <c r="A1259" s="97"/>
    </row>
    <row r="1260" spans="1:1" ht="25.5" customHeight="1">
      <c r="A1260" s="97"/>
    </row>
    <row r="1261" spans="1:1" ht="25.5" customHeight="1">
      <c r="A1261" s="97"/>
    </row>
    <row r="1262" spans="1:1" ht="25.5" customHeight="1">
      <c r="A1262" s="97"/>
    </row>
    <row r="1263" spans="1:1" ht="25.5" customHeight="1">
      <c r="A1263" s="97"/>
    </row>
    <row r="1264" spans="1:1" ht="25.5" customHeight="1">
      <c r="A1264" s="97"/>
    </row>
    <row r="1265" spans="1:1" ht="25.5" customHeight="1">
      <c r="A1265" s="97"/>
    </row>
    <row r="1266" spans="1:1" ht="25.5" customHeight="1">
      <c r="A1266" s="97"/>
    </row>
    <row r="1267" spans="1:1" ht="25.5" customHeight="1">
      <c r="A1267" s="97"/>
    </row>
    <row r="1268" spans="1:1" ht="25.5" customHeight="1">
      <c r="A1268" s="97"/>
    </row>
    <row r="1269" spans="1:1" ht="25.5" customHeight="1">
      <c r="A1269" s="97"/>
    </row>
    <row r="1270" spans="1:1" ht="25.5" customHeight="1">
      <c r="A1270" s="97"/>
    </row>
    <row r="1271" spans="1:1" ht="25.5" customHeight="1">
      <c r="A1271" s="97"/>
    </row>
    <row r="1272" spans="1:1" ht="25.5" customHeight="1">
      <c r="A1272" s="97"/>
    </row>
    <row r="1273" spans="1:1" ht="25.5" customHeight="1">
      <c r="A1273" s="97"/>
    </row>
    <row r="1274" spans="1:1" ht="25.5" customHeight="1">
      <c r="A1274" s="97"/>
    </row>
    <row r="1275" spans="1:1" ht="25.5" customHeight="1">
      <c r="A1275" s="97"/>
    </row>
    <row r="1276" spans="1:1" ht="25.5" customHeight="1">
      <c r="A1276" s="97"/>
    </row>
    <row r="1277" spans="1:1" ht="25.5" customHeight="1">
      <c r="A1277" s="97"/>
    </row>
    <row r="1278" spans="1:1" ht="25.5" customHeight="1">
      <c r="A1278" s="97"/>
    </row>
    <row r="1279" spans="1:1" ht="25.5" customHeight="1">
      <c r="A1279" s="97"/>
    </row>
    <row r="1280" spans="1:1" ht="25.5" customHeight="1">
      <c r="A1280" s="97"/>
    </row>
    <row r="1281" spans="1:1" ht="25.5" customHeight="1">
      <c r="A1281" s="97"/>
    </row>
    <row r="1282" spans="1:1" ht="25.5" customHeight="1">
      <c r="A1282" s="97"/>
    </row>
    <row r="1283" spans="1:1" ht="25.5" customHeight="1">
      <c r="A1283" s="97"/>
    </row>
    <row r="1284" spans="1:1" ht="25.5" customHeight="1">
      <c r="A1284" s="97"/>
    </row>
    <row r="1285" spans="1:1" ht="25.5" customHeight="1">
      <c r="A1285" s="97"/>
    </row>
    <row r="1286" spans="1:1" ht="25.5" customHeight="1">
      <c r="A1286" s="97"/>
    </row>
    <row r="1287" spans="1:1" ht="25.5" customHeight="1">
      <c r="A1287" s="97"/>
    </row>
    <row r="1288" spans="1:1" ht="25.5" customHeight="1">
      <c r="A1288" s="97"/>
    </row>
    <row r="1289" spans="1:1" ht="25.5" customHeight="1">
      <c r="A1289" s="97"/>
    </row>
    <row r="1290" spans="1:1" ht="25.5" customHeight="1">
      <c r="A1290" s="97"/>
    </row>
    <row r="1291" spans="1:1" ht="25.5" customHeight="1">
      <c r="A1291" s="97"/>
    </row>
    <row r="1292" spans="1:1" ht="25.5" customHeight="1">
      <c r="A1292" s="97"/>
    </row>
    <row r="1293" spans="1:1" ht="25.5" customHeight="1">
      <c r="A1293" s="97"/>
    </row>
    <row r="1294" spans="1:1" ht="25.5" customHeight="1">
      <c r="A1294" s="97"/>
    </row>
    <row r="1295" spans="1:1" ht="25.5" customHeight="1">
      <c r="A1295" s="97"/>
    </row>
    <row r="1296" spans="1:1" ht="25.5" customHeight="1">
      <c r="A1296" s="97"/>
    </row>
    <row r="1297" spans="1:1" ht="25.5" customHeight="1">
      <c r="A1297" s="97"/>
    </row>
    <row r="1298" spans="1:1" ht="25.5" customHeight="1">
      <c r="A1298" s="97"/>
    </row>
    <row r="1299" spans="1:1" ht="25.5" customHeight="1">
      <c r="A1299" s="97"/>
    </row>
    <row r="1300" spans="1:1" ht="25.5" customHeight="1">
      <c r="A1300" s="97"/>
    </row>
    <row r="1301" spans="1:1" ht="25.5" customHeight="1">
      <c r="A1301" s="97"/>
    </row>
    <row r="1302" spans="1:1" ht="25.5" customHeight="1">
      <c r="A1302" s="97"/>
    </row>
    <row r="1303" spans="1:1" ht="25.5" customHeight="1">
      <c r="A1303" s="97"/>
    </row>
    <row r="1304" spans="1:1" ht="25.5" customHeight="1">
      <c r="A1304" s="97"/>
    </row>
    <row r="1305" spans="1:1" ht="25.5" customHeight="1">
      <c r="A1305" s="97"/>
    </row>
    <row r="1306" spans="1:1" ht="25.5" customHeight="1">
      <c r="A1306" s="97"/>
    </row>
    <row r="1307" spans="1:1" ht="25.5" customHeight="1">
      <c r="A1307" s="97"/>
    </row>
    <row r="1308" spans="1:1" ht="25.5" customHeight="1"/>
    <row r="1309" spans="1:1" ht="25.5" customHeight="1"/>
    <row r="1310" spans="1:1" ht="25.5" customHeight="1"/>
    <row r="1311" spans="1:1" ht="25.5" customHeight="1"/>
    <row r="1312" spans="1:1" ht="25.5" customHeight="1"/>
    <row r="1313" ht="25.5" customHeight="1"/>
    <row r="1314" ht="25.5" customHeight="1"/>
    <row r="1315" ht="25.5" customHeight="1"/>
    <row r="1316" ht="25.5" customHeight="1"/>
    <row r="1317" ht="25.5" customHeight="1"/>
    <row r="1318" ht="25.5" customHeight="1"/>
    <row r="1319" ht="25.5" customHeight="1"/>
    <row r="1320" ht="25.5" customHeight="1"/>
    <row r="1321" ht="25.5" customHeight="1"/>
    <row r="1322" ht="25.5" customHeight="1"/>
    <row r="1323" ht="25.5" customHeight="1"/>
    <row r="1324" ht="25.5" customHeight="1"/>
    <row r="1325" ht="25.5" customHeight="1"/>
    <row r="1326" ht="25.5" customHeight="1"/>
    <row r="1327" ht="25.5" customHeight="1"/>
    <row r="1328" ht="25.5" customHeight="1"/>
    <row r="1329" ht="25.5" customHeight="1"/>
    <row r="1330" ht="25.5" customHeight="1"/>
    <row r="1331" ht="25.5" customHeight="1"/>
    <row r="1332" ht="25.5" customHeight="1"/>
    <row r="1333" ht="25.5" customHeight="1"/>
    <row r="1334" ht="25.5" customHeight="1"/>
    <row r="1335" ht="25.5" customHeight="1"/>
    <row r="1336" ht="25.5" customHeight="1"/>
    <row r="1337" ht="25.5" customHeight="1"/>
    <row r="1338" ht="25.5" customHeight="1"/>
    <row r="1339" ht="25.5" customHeight="1"/>
    <row r="1340" ht="25.5" customHeight="1"/>
    <row r="1341" ht="25.5" customHeight="1"/>
    <row r="1342" ht="25.5" customHeight="1"/>
    <row r="1343" ht="25.5" customHeight="1"/>
    <row r="1344" ht="25.5" customHeight="1"/>
    <row r="1345" ht="25.5" customHeight="1"/>
    <row r="1346" ht="25.5" customHeight="1"/>
    <row r="1347" ht="25.5" customHeight="1"/>
    <row r="1348" ht="25.5" customHeight="1"/>
    <row r="1349" ht="25.5" customHeight="1"/>
    <row r="1350" ht="25.5" customHeight="1"/>
    <row r="1351" ht="25.5" customHeight="1"/>
    <row r="1352" ht="25.5" customHeight="1"/>
    <row r="1353" ht="25.5" customHeight="1"/>
    <row r="1354" ht="25.5" customHeight="1"/>
    <row r="1355" ht="25.5" customHeight="1"/>
    <row r="1356" ht="25.5" customHeight="1"/>
    <row r="1357" ht="25.5" customHeight="1"/>
    <row r="1358" ht="25.5" customHeight="1"/>
    <row r="1359" ht="25.5" customHeight="1"/>
    <row r="1360" ht="25.5" customHeight="1"/>
    <row r="1361" ht="25.5" customHeight="1"/>
    <row r="1362" ht="25.5" customHeight="1"/>
    <row r="1363" ht="25.5" customHeight="1"/>
    <row r="1364" ht="25.5" customHeight="1"/>
    <row r="1365" ht="25.5" customHeight="1"/>
    <row r="1366" ht="25.5" customHeight="1"/>
    <row r="1367" ht="25.5" customHeight="1"/>
    <row r="1368" ht="25.5" customHeight="1"/>
    <row r="1369" ht="25.5" customHeight="1"/>
    <row r="1370" ht="25.5" customHeight="1"/>
    <row r="1371" ht="25.5" customHeight="1"/>
    <row r="1372" ht="25.5" customHeight="1"/>
    <row r="1373" ht="25.5" customHeight="1"/>
    <row r="1374" ht="25.5" customHeight="1"/>
    <row r="1375" ht="25.5" customHeight="1"/>
    <row r="1376" ht="25.5" customHeight="1"/>
    <row r="1377" ht="25.5" customHeight="1"/>
    <row r="1378" ht="25.5" customHeight="1"/>
    <row r="1379" ht="25.5" customHeight="1"/>
    <row r="1380" ht="25.5" customHeight="1"/>
    <row r="1381" ht="25.5" customHeight="1"/>
    <row r="1382" ht="25.5" customHeight="1"/>
    <row r="1383" ht="25.5" customHeight="1"/>
    <row r="1384" ht="25.5" customHeight="1"/>
    <row r="1385" ht="25.5" customHeight="1"/>
    <row r="1386" ht="25.5" customHeight="1"/>
    <row r="1387" ht="25.5" customHeight="1"/>
    <row r="1388" ht="25.5" customHeight="1"/>
    <row r="1389" ht="25.5" customHeight="1"/>
    <row r="1390" ht="25.5" customHeight="1"/>
    <row r="1391" ht="25.5" customHeight="1"/>
    <row r="1392" ht="25.5" customHeight="1"/>
    <row r="1393" ht="25.5" customHeight="1"/>
    <row r="1394" ht="25.5" customHeight="1"/>
    <row r="1395" ht="25.5" customHeight="1"/>
    <row r="1396" ht="25.5" customHeight="1"/>
    <row r="1397" ht="25.5" customHeight="1"/>
    <row r="1398" ht="25.5" customHeight="1"/>
    <row r="1399" ht="25.5" customHeight="1"/>
    <row r="1400" ht="25.5" customHeight="1"/>
    <row r="1401" ht="25.5" customHeight="1"/>
    <row r="1402" ht="25.5" customHeight="1"/>
    <row r="1403" ht="25.5" customHeight="1"/>
    <row r="1404" ht="25.5" customHeight="1"/>
    <row r="1405" ht="25.5" customHeight="1"/>
    <row r="1406" ht="25.5" customHeight="1"/>
    <row r="1407" ht="25.5" customHeight="1"/>
    <row r="1408" ht="25.5" customHeight="1"/>
    <row r="1409" ht="25.5" customHeight="1"/>
    <row r="1410" ht="25.5" customHeight="1"/>
    <row r="1411" ht="25.5" customHeight="1"/>
    <row r="1412" ht="25.5" customHeight="1"/>
    <row r="1413" ht="25.5" customHeight="1"/>
    <row r="1414" ht="25.5" customHeight="1"/>
    <row r="1415" ht="25.5" customHeight="1"/>
    <row r="1416" ht="25.5" customHeight="1"/>
    <row r="1417" ht="25.5" customHeight="1"/>
    <row r="1418" ht="25.5" customHeight="1"/>
    <row r="1419" ht="25.5" customHeight="1"/>
    <row r="1420" ht="25.5" customHeight="1"/>
    <row r="1421" ht="25.5" customHeight="1"/>
    <row r="1422" ht="25.5" customHeight="1"/>
    <row r="1423" ht="25.5" customHeight="1"/>
    <row r="1424" ht="25.5" customHeight="1"/>
    <row r="1425" ht="25.5" customHeight="1"/>
    <row r="1426" ht="25.5" customHeight="1"/>
    <row r="1427" ht="25.5" customHeight="1"/>
    <row r="1428" ht="25.5" customHeight="1"/>
    <row r="1429" ht="25.5" customHeight="1"/>
    <row r="1430" ht="25.5" customHeight="1"/>
    <row r="1431" ht="25.5" customHeight="1"/>
    <row r="1432" ht="25.5" customHeight="1"/>
    <row r="1433" ht="25.5" customHeight="1"/>
    <row r="1434" ht="25.5" customHeight="1"/>
    <row r="1435" ht="25.5" customHeight="1"/>
    <row r="1436" ht="25.5" customHeight="1"/>
    <row r="1437" ht="25.5" customHeight="1"/>
    <row r="1438" ht="25.5" customHeight="1"/>
    <row r="1439" ht="25.5" customHeight="1"/>
    <row r="1440" ht="25.5" customHeight="1"/>
    <row r="1441" ht="25.5" customHeight="1"/>
    <row r="1442" ht="25.5" customHeight="1"/>
    <row r="1443" ht="25.5" customHeight="1"/>
    <row r="1444" ht="25.5" customHeight="1"/>
    <row r="1445" ht="25.5" customHeight="1"/>
    <row r="1446" ht="25.5" customHeight="1"/>
    <row r="1447" ht="25.5" customHeight="1"/>
    <row r="1448" ht="25.5" customHeight="1"/>
    <row r="1449" ht="25.5" customHeight="1"/>
    <row r="1450" ht="25.5" customHeight="1"/>
    <row r="1451" ht="25.5" customHeight="1"/>
    <row r="1452" ht="25.5" customHeight="1"/>
    <row r="1453" ht="25.5" customHeight="1"/>
    <row r="1454" ht="25.5" customHeight="1"/>
    <row r="1455" ht="25.5" customHeight="1"/>
    <row r="1456" ht="25.5" customHeight="1"/>
    <row r="1457" ht="25.5" customHeight="1"/>
    <row r="1458" ht="25.5" customHeight="1"/>
    <row r="1459" ht="25.5" customHeight="1"/>
    <row r="1460" ht="25.5" customHeight="1"/>
    <row r="1461" ht="25.5" customHeight="1"/>
    <row r="1462" ht="25.5" customHeight="1"/>
    <row r="1463" ht="25.5" customHeight="1"/>
    <row r="1464" ht="25.5" customHeight="1"/>
    <row r="1465" ht="25.5" customHeight="1"/>
    <row r="1466" ht="25.5" customHeight="1"/>
    <row r="1467" ht="25.5" customHeight="1"/>
    <row r="1468" ht="25.5" customHeight="1"/>
    <row r="1469" ht="25.5" customHeight="1"/>
    <row r="1470" ht="25.5" customHeight="1"/>
    <row r="1471" ht="25.5" customHeight="1"/>
    <row r="1472" ht="25.5" customHeight="1"/>
    <row r="1473" ht="25.5" customHeight="1"/>
    <row r="1474" ht="25.5" customHeight="1"/>
    <row r="1475" ht="25.5" customHeight="1"/>
    <row r="1476" ht="25.5" customHeight="1"/>
    <row r="1477" ht="25.5" customHeight="1"/>
    <row r="1478" ht="25.5" customHeight="1"/>
    <row r="1479" ht="25.5" customHeight="1"/>
    <row r="1480" ht="25.5" customHeight="1"/>
    <row r="1481" ht="25.5" customHeight="1"/>
    <row r="1482" ht="25.5" customHeight="1"/>
    <row r="1483" ht="25.5" customHeight="1"/>
    <row r="1484" ht="25.5" customHeight="1"/>
    <row r="1485" ht="25.5" customHeight="1"/>
    <row r="1486" ht="25.5" customHeight="1"/>
    <row r="1487" ht="25.5" customHeight="1"/>
    <row r="1488" ht="25.5" customHeight="1"/>
    <row r="1489" ht="25.5" customHeight="1"/>
    <row r="1490" ht="25.5" customHeight="1"/>
    <row r="1491" ht="25.5" customHeight="1"/>
    <row r="1492" ht="25.5" customHeight="1"/>
    <row r="1493" ht="25.5" customHeight="1"/>
    <row r="1494" ht="25.5" customHeight="1"/>
    <row r="1495" ht="25.5" customHeight="1"/>
    <row r="1496" ht="25.5" customHeight="1"/>
    <row r="1497" ht="25.5" customHeight="1"/>
    <row r="1498" ht="25.5" customHeight="1"/>
    <row r="1499" ht="25.5" customHeight="1"/>
    <row r="1500" ht="25.5" customHeight="1"/>
    <row r="1501" ht="25.5" customHeight="1"/>
    <row r="1502" ht="25.5" customHeight="1"/>
    <row r="1503" ht="25.5" customHeight="1"/>
    <row r="1504" ht="25.5" customHeight="1"/>
    <row r="1505" ht="25.5" customHeight="1"/>
    <row r="1506" ht="25.5" customHeight="1"/>
    <row r="1507" ht="25.5" customHeight="1"/>
    <row r="1508" ht="25.5" customHeight="1"/>
    <row r="1509" ht="25.5" customHeight="1"/>
    <row r="1510" ht="25.5" customHeight="1"/>
    <row r="1511" ht="25.5" customHeight="1"/>
    <row r="1512" ht="25.5" customHeight="1"/>
    <row r="1513" ht="25.5" customHeight="1"/>
    <row r="1514" ht="25.5" customHeight="1"/>
    <row r="1515" ht="25.5" customHeight="1"/>
    <row r="1516" ht="25.5" customHeight="1"/>
    <row r="1517" ht="25.5" customHeight="1"/>
    <row r="1518" ht="25.5" customHeight="1"/>
    <row r="1519" ht="25.5" customHeight="1"/>
    <row r="1520" ht="25.5" customHeight="1"/>
    <row r="1521" ht="25.5" customHeight="1"/>
    <row r="1522" ht="25.5" customHeight="1"/>
    <row r="1523" ht="25.5" customHeight="1"/>
    <row r="1524" ht="25.5" customHeight="1"/>
    <row r="1525" ht="25.5" customHeight="1"/>
    <row r="1526" ht="25.5" customHeight="1"/>
    <row r="1527" ht="25.5" customHeight="1"/>
    <row r="1528" ht="25.5" customHeight="1"/>
    <row r="1529" ht="25.5" customHeight="1"/>
    <row r="1530" ht="25.5" customHeight="1"/>
    <row r="1531" ht="25.5" customHeight="1"/>
    <row r="1532" ht="25.5" customHeight="1"/>
    <row r="1533" ht="25.5" customHeight="1"/>
    <row r="1534" ht="25.5" customHeight="1"/>
    <row r="1535" ht="25.5" customHeight="1"/>
    <row r="1536" ht="25.5" customHeight="1"/>
    <row r="1537" ht="25.5" customHeight="1"/>
    <row r="1538" ht="25.5" customHeight="1"/>
    <row r="1539" ht="25.5" customHeight="1"/>
    <row r="1540" ht="25.5" customHeight="1"/>
    <row r="1541" ht="25.5" customHeight="1"/>
    <row r="1542" ht="25.5" customHeight="1"/>
    <row r="1543" ht="25.5" customHeight="1"/>
  </sheetData>
  <autoFilter ref="A8:Q1167">
    <filterColumn colId="11">
      <filters>
        <filter val="Huyện Nghi Xuân"/>
      </filters>
    </filterColumn>
  </autoFilter>
  <mergeCells count="10">
    <mergeCell ref="L6:L7"/>
    <mergeCell ref="M6:M7"/>
    <mergeCell ref="N6:Q6"/>
    <mergeCell ref="A3:K3"/>
    <mergeCell ref="J5:K5"/>
    <mergeCell ref="A6:A7"/>
    <mergeCell ref="B6:B7"/>
    <mergeCell ref="C6:F6"/>
    <mergeCell ref="G6:G7"/>
    <mergeCell ref="H6:K6"/>
  </mergeCells>
  <pageMargins left="0.31496062992125984" right="0.11811023622047245" top="0.35433070866141736" bottom="0.15748031496062992" header="0.11811023622047245" footer="0.11811023622047245"/>
  <pageSetup paperSize="9" orientation="landscape" r:id="rId1"/>
  <headerFooter>
    <oddFooter>&amp;CTrang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10" sqref="A10:C10"/>
    </sheetView>
  </sheetViews>
  <sheetFormatPr defaultRowHeight="15.75"/>
  <cols>
    <col min="1" max="1" width="5.75" style="147" customWidth="1"/>
    <col min="2" max="2" width="64.375" style="146" customWidth="1"/>
    <col min="3" max="3" width="12.625" style="146" customWidth="1"/>
    <col min="4" max="16384" width="9" style="146"/>
  </cols>
  <sheetData>
    <row r="1" spans="1:9" ht="20.25" customHeight="1">
      <c r="A1" s="175" t="s">
        <v>372</v>
      </c>
      <c r="B1" s="175"/>
      <c r="C1" s="175"/>
    </row>
    <row r="2" spans="1:9" ht="20.25" customHeight="1">
      <c r="A2" s="178" t="s">
        <v>370</v>
      </c>
      <c r="B2" s="178"/>
      <c r="C2" s="178"/>
    </row>
    <row r="3" spans="1:9" ht="24.75" customHeight="1"/>
    <row r="4" spans="1:9" ht="22.5" customHeight="1">
      <c r="A4" s="148" t="s">
        <v>0</v>
      </c>
      <c r="B4" s="148" t="s">
        <v>1</v>
      </c>
      <c r="C4" s="148" t="s">
        <v>70</v>
      </c>
      <c r="F4" s="179"/>
      <c r="G4" s="179"/>
      <c r="H4" s="179"/>
      <c r="I4" s="179"/>
    </row>
    <row r="5" spans="1:9" ht="23.25" customHeight="1">
      <c r="A5" s="149">
        <v>1</v>
      </c>
      <c r="B5" s="150" t="s">
        <v>369</v>
      </c>
      <c r="C5" s="149" t="s">
        <v>128</v>
      </c>
      <c r="F5" s="179"/>
      <c r="G5" s="179"/>
      <c r="H5" s="179"/>
      <c r="I5" s="179"/>
    </row>
    <row r="6" spans="1:9" ht="23.25" customHeight="1">
      <c r="A6" s="149">
        <f>+A5+1</f>
        <v>2</v>
      </c>
      <c r="B6" s="150" t="s">
        <v>362</v>
      </c>
      <c r="C6" s="149" t="s">
        <v>129</v>
      </c>
    </row>
    <row r="7" spans="1:9" ht="23.25" customHeight="1">
      <c r="A7" s="149">
        <f t="shared" ref="A7:A9" si="0">+A6+1</f>
        <v>3</v>
      </c>
      <c r="B7" s="150" t="s">
        <v>363</v>
      </c>
      <c r="C7" s="149" t="s">
        <v>130</v>
      </c>
    </row>
    <row r="8" spans="1:9" ht="31.5">
      <c r="A8" s="149">
        <f t="shared" si="0"/>
        <v>4</v>
      </c>
      <c r="B8" s="151" t="s">
        <v>364</v>
      </c>
      <c r="C8" s="149" t="s">
        <v>126</v>
      </c>
    </row>
    <row r="9" spans="1:9" ht="31.5">
      <c r="A9" s="152">
        <f t="shared" si="0"/>
        <v>5</v>
      </c>
      <c r="B9" s="153" t="s">
        <v>365</v>
      </c>
      <c r="C9" s="152" t="s">
        <v>131</v>
      </c>
    </row>
    <row r="10" spans="1:9" ht="35.25" customHeight="1">
      <c r="A10" s="176" t="s">
        <v>371</v>
      </c>
      <c r="B10" s="176"/>
      <c r="C10" s="176"/>
    </row>
    <row r="11" spans="1:9" ht="21.75" customHeight="1">
      <c r="A11" s="177" t="s">
        <v>134</v>
      </c>
      <c r="B11" s="177"/>
      <c r="C11" s="177"/>
    </row>
  </sheetData>
  <mergeCells count="5">
    <mergeCell ref="A1:C1"/>
    <mergeCell ref="A10:C10"/>
    <mergeCell ref="A11:C11"/>
    <mergeCell ref="A2:C2"/>
    <mergeCell ref="F4:I5"/>
  </mergeCells>
  <phoneticPr fontId="2" type="noConversion"/>
  <pageMargins left="0.74803149606299213" right="0.23622047244094491" top="0.55118110236220474" bottom="0.31496062992125984" header="0.23622047244094491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5"/>
  <sheetViews>
    <sheetView zoomScale="85" zoomScaleNormal="85" workbookViewId="0">
      <selection activeCell="A3" sqref="A3"/>
    </sheetView>
  </sheetViews>
  <sheetFormatPr defaultRowHeight="16.5"/>
  <cols>
    <col min="1" max="1" width="5.125" style="3" customWidth="1"/>
    <col min="2" max="2" width="55.5" style="2" customWidth="1"/>
    <col min="3" max="3" width="25.5" style="2" customWidth="1"/>
    <col min="4" max="16384" width="9" style="2"/>
  </cols>
  <sheetData>
    <row r="1" spans="1:3" ht="22.5" customHeight="1">
      <c r="A1" s="1"/>
      <c r="C1" s="57" t="s">
        <v>128</v>
      </c>
    </row>
    <row r="2" spans="1:3" ht="27.75" customHeight="1">
      <c r="A2" s="180" t="s">
        <v>373</v>
      </c>
      <c r="B2" s="180"/>
      <c r="C2" s="180"/>
    </row>
    <row r="4" spans="1:3">
      <c r="C4" s="143" t="s">
        <v>2</v>
      </c>
    </row>
    <row r="5" spans="1:3" ht="25.5" customHeight="1">
      <c r="A5" s="5" t="s">
        <v>0</v>
      </c>
      <c r="B5" s="5" t="s">
        <v>1</v>
      </c>
      <c r="C5" s="5" t="s">
        <v>17</v>
      </c>
    </row>
    <row r="6" spans="1:3" s="4" customFormat="1" ht="25.5" customHeight="1">
      <c r="A6" s="6" t="s">
        <v>3</v>
      </c>
      <c r="B6" s="7" t="s">
        <v>15</v>
      </c>
      <c r="C6" s="7"/>
    </row>
    <row r="7" spans="1:3" ht="25.5" customHeight="1">
      <c r="A7" s="8">
        <v>1</v>
      </c>
      <c r="B7" s="9" t="s">
        <v>4</v>
      </c>
      <c r="C7" s="9"/>
    </row>
    <row r="8" spans="1:3" ht="25.5" customHeight="1">
      <c r="A8" s="8">
        <v>2</v>
      </c>
      <c r="B8" s="9" t="s">
        <v>5</v>
      </c>
      <c r="C8" s="9"/>
    </row>
    <row r="9" spans="1:3" ht="25.5" customHeight="1">
      <c r="A9" s="8">
        <v>3</v>
      </c>
      <c r="B9" s="9" t="s">
        <v>6</v>
      </c>
      <c r="C9" s="9"/>
    </row>
    <row r="10" spans="1:3" s="4" customFormat="1" ht="25.5" customHeight="1">
      <c r="A10" s="10" t="s">
        <v>7</v>
      </c>
      <c r="B10" s="11" t="s">
        <v>135</v>
      </c>
      <c r="C10" s="11"/>
    </row>
    <row r="11" spans="1:3" ht="25.5" customHeight="1">
      <c r="A11" s="8">
        <v>1</v>
      </c>
      <c r="B11" s="9" t="s">
        <v>136</v>
      </c>
      <c r="C11" s="9"/>
    </row>
    <row r="12" spans="1:3" ht="25.5" customHeight="1">
      <c r="A12" s="8" t="s">
        <v>8</v>
      </c>
      <c r="B12" s="9" t="s">
        <v>137</v>
      </c>
      <c r="C12" s="9"/>
    </row>
    <row r="13" spans="1:3" ht="25.5" customHeight="1">
      <c r="A13" s="8" t="s">
        <v>8</v>
      </c>
      <c r="B13" s="9" t="s">
        <v>138</v>
      </c>
      <c r="C13" s="9"/>
    </row>
    <row r="14" spans="1:3" ht="25.5" customHeight="1">
      <c r="A14" s="8">
        <v>2</v>
      </c>
      <c r="B14" s="9" t="s">
        <v>366</v>
      </c>
      <c r="C14" s="9"/>
    </row>
    <row r="15" spans="1:3" ht="25.5" customHeight="1">
      <c r="A15" s="8" t="s">
        <v>8</v>
      </c>
      <c r="B15" s="9" t="s">
        <v>9</v>
      </c>
      <c r="C15" s="9"/>
    </row>
    <row r="16" spans="1:3" ht="25.5" customHeight="1">
      <c r="A16" s="8" t="s">
        <v>8</v>
      </c>
      <c r="B16" s="9" t="s">
        <v>10</v>
      </c>
      <c r="C16" s="9"/>
    </row>
    <row r="17" spans="1:3" s="4" customFormat="1" ht="25.5" customHeight="1">
      <c r="A17" s="10" t="s">
        <v>11</v>
      </c>
      <c r="B17" s="11" t="s">
        <v>367</v>
      </c>
      <c r="C17" s="11"/>
    </row>
    <row r="18" spans="1:3" ht="25.5" customHeight="1">
      <c r="A18" s="8">
        <v>1</v>
      </c>
      <c r="B18" s="9" t="s">
        <v>12</v>
      </c>
      <c r="C18" s="9"/>
    </row>
    <row r="19" spans="1:3" ht="25.5" customHeight="1">
      <c r="A19" s="8">
        <v>2</v>
      </c>
      <c r="B19" s="9" t="s">
        <v>13</v>
      </c>
      <c r="C19" s="9"/>
    </row>
    <row r="20" spans="1:3" ht="25.5" customHeight="1">
      <c r="A20" s="12">
        <v>3</v>
      </c>
      <c r="B20" s="13" t="s">
        <v>14</v>
      </c>
      <c r="C20" s="13"/>
    </row>
    <row r="21" spans="1:3" ht="21" customHeight="1"/>
    <row r="22" spans="1:3" ht="21" customHeight="1">
      <c r="B22" s="14" t="s">
        <v>16</v>
      </c>
    </row>
    <row r="23" spans="1:3" ht="21" customHeight="1"/>
    <row r="24" spans="1:3" ht="21" customHeight="1"/>
    <row r="25" spans="1:3" ht="21" customHeight="1"/>
  </sheetData>
  <mergeCells count="1">
    <mergeCell ref="A2:C2"/>
  </mergeCells>
  <phoneticPr fontId="2" type="noConversion"/>
  <pageMargins left="0.75" right="0.25" top="0.75" bottom="0.5" header="0.25" footer="0.2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4"/>
  <sheetViews>
    <sheetView workbookViewId="0">
      <selection activeCell="G10" sqref="G10"/>
    </sheetView>
  </sheetViews>
  <sheetFormatPr defaultRowHeight="15.75"/>
  <cols>
    <col min="1" max="1" width="5" style="15" customWidth="1"/>
    <col min="2" max="2" width="60.75" customWidth="1"/>
    <col min="3" max="3" width="18.375" customWidth="1"/>
  </cols>
  <sheetData>
    <row r="1" spans="1:3" ht="16.5">
      <c r="A1" s="1"/>
      <c r="C1" s="57" t="s">
        <v>129</v>
      </c>
    </row>
    <row r="2" spans="1:3">
      <c r="A2" s="16"/>
    </row>
    <row r="3" spans="1:3" ht="20.25" customHeight="1">
      <c r="A3" s="182" t="s">
        <v>374</v>
      </c>
      <c r="B3" s="182"/>
      <c r="C3" s="182"/>
    </row>
    <row r="4" spans="1:3" ht="21" customHeight="1">
      <c r="A4" s="183" t="s">
        <v>375</v>
      </c>
      <c r="B4" s="183"/>
      <c r="C4" s="183"/>
    </row>
    <row r="5" spans="1:3" ht="15.75" customHeight="1">
      <c r="C5" s="145" t="s">
        <v>154</v>
      </c>
    </row>
    <row r="6" spans="1:3" s="17" customFormat="1" ht="18" customHeight="1">
      <c r="A6" s="181" t="s">
        <v>0</v>
      </c>
      <c r="B6" s="181" t="s">
        <v>1</v>
      </c>
      <c r="C6" s="181" t="s">
        <v>42</v>
      </c>
    </row>
    <row r="7" spans="1:3" s="17" customFormat="1" ht="18" customHeight="1">
      <c r="A7" s="181"/>
      <c r="B7" s="181"/>
      <c r="C7" s="181"/>
    </row>
    <row r="8" spans="1:3" s="17" customFormat="1" ht="22.5" customHeight="1">
      <c r="A8" s="24" t="s">
        <v>18</v>
      </c>
      <c r="B8" s="25" t="s">
        <v>43</v>
      </c>
      <c r="C8" s="25"/>
    </row>
    <row r="9" spans="1:3" s="17" customFormat="1" ht="22.5" customHeight="1">
      <c r="A9" s="20" t="s">
        <v>20</v>
      </c>
      <c r="B9" s="21" t="s">
        <v>44</v>
      </c>
      <c r="C9" s="21"/>
    </row>
    <row r="10" spans="1:3" ht="22.5" customHeight="1">
      <c r="A10" s="18">
        <v>1</v>
      </c>
      <c r="B10" s="19" t="s">
        <v>45</v>
      </c>
      <c r="C10" s="19"/>
    </row>
    <row r="11" spans="1:3" ht="22.5" customHeight="1">
      <c r="A11" s="18">
        <v>2</v>
      </c>
      <c r="B11" s="19" t="s">
        <v>46</v>
      </c>
      <c r="C11" s="19"/>
    </row>
    <row r="12" spans="1:3" ht="22.5" customHeight="1">
      <c r="A12" s="18"/>
      <c r="B12" s="19" t="s">
        <v>47</v>
      </c>
      <c r="C12" s="19"/>
    </row>
    <row r="13" spans="1:3" ht="22.5" customHeight="1">
      <c r="A13" s="18">
        <v>3</v>
      </c>
      <c r="B13" s="19" t="s">
        <v>48</v>
      </c>
      <c r="C13" s="19"/>
    </row>
    <row r="14" spans="1:3" ht="22.5" customHeight="1">
      <c r="A14" s="30"/>
      <c r="B14" s="31" t="s">
        <v>49</v>
      </c>
      <c r="C14" s="31"/>
    </row>
  </sheetData>
  <mergeCells count="5">
    <mergeCell ref="C6:C7"/>
    <mergeCell ref="A3:C3"/>
    <mergeCell ref="A4:C4"/>
    <mergeCell ref="B6:B7"/>
    <mergeCell ref="A6:A7"/>
  </mergeCells>
  <phoneticPr fontId="2" type="noConversion"/>
  <pageMargins left="0.75" right="0.25" top="0.75" bottom="0.5" header="0.25" footer="0.2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3"/>
  <sheetViews>
    <sheetView workbookViewId="0">
      <selection activeCell="B10" sqref="B10"/>
    </sheetView>
  </sheetViews>
  <sheetFormatPr defaultRowHeight="15.75"/>
  <cols>
    <col min="1" max="1" width="4.75" style="15" customWidth="1"/>
    <col min="2" max="2" width="47.375" customWidth="1"/>
    <col min="3" max="3" width="28" customWidth="1"/>
  </cols>
  <sheetData>
    <row r="1" spans="1:3" ht="16.5">
      <c r="A1" s="1"/>
      <c r="C1" s="57" t="s">
        <v>130</v>
      </c>
    </row>
    <row r="2" spans="1:3" ht="29.25" customHeight="1">
      <c r="A2" s="184" t="s">
        <v>376</v>
      </c>
      <c r="B2" s="184"/>
      <c r="C2" s="184"/>
    </row>
    <row r="3" spans="1:3" ht="21" customHeight="1">
      <c r="C3" s="145" t="s">
        <v>154</v>
      </c>
    </row>
    <row r="4" spans="1:3">
      <c r="A4" s="181" t="s">
        <v>0</v>
      </c>
      <c r="B4" s="181" t="s">
        <v>1</v>
      </c>
      <c r="C4" s="181" t="s">
        <v>368</v>
      </c>
    </row>
    <row r="5" spans="1:3" ht="20.25" customHeight="1">
      <c r="A5" s="181"/>
      <c r="B5" s="181"/>
      <c r="C5" s="181"/>
    </row>
    <row r="6" spans="1:3" s="17" customFormat="1" ht="25.5" customHeight="1">
      <c r="A6" s="24" t="s">
        <v>18</v>
      </c>
      <c r="B6" s="25" t="s">
        <v>132</v>
      </c>
      <c r="C6" s="25"/>
    </row>
    <row r="7" spans="1:3" s="17" customFormat="1" ht="39" customHeight="1">
      <c r="A7" s="20" t="s">
        <v>20</v>
      </c>
      <c r="B7" s="21" t="s">
        <v>133</v>
      </c>
      <c r="C7" s="21"/>
    </row>
    <row r="8" spans="1:3" ht="25.5" customHeight="1">
      <c r="A8" s="18">
        <v>1</v>
      </c>
      <c r="B8" s="19" t="s">
        <v>50</v>
      </c>
      <c r="C8" s="19"/>
    </row>
    <row r="9" spans="1:3" ht="31.5" customHeight="1">
      <c r="A9" s="18">
        <v>2</v>
      </c>
      <c r="B9" s="19" t="s">
        <v>51</v>
      </c>
      <c r="C9" s="19"/>
    </row>
    <row r="10" spans="1:3" ht="25.5" customHeight="1">
      <c r="A10" s="18">
        <v>3</v>
      </c>
      <c r="B10" s="19" t="s">
        <v>52</v>
      </c>
      <c r="C10" s="19"/>
    </row>
    <row r="11" spans="1:3" ht="25.5" customHeight="1">
      <c r="A11" s="18">
        <v>4</v>
      </c>
      <c r="B11" s="19" t="s">
        <v>53</v>
      </c>
      <c r="C11" s="19"/>
    </row>
    <row r="12" spans="1:3" ht="25.5" customHeight="1">
      <c r="A12" s="30"/>
      <c r="B12" s="31"/>
      <c r="C12" s="31"/>
    </row>
    <row r="13" spans="1:3" ht="25.5" customHeight="1"/>
    <row r="14" spans="1:3" ht="25.5" customHeight="1"/>
    <row r="15" spans="1:3" ht="25.5" customHeight="1"/>
    <row r="16" spans="1:3" ht="25.5" customHeight="1"/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</sheetData>
  <mergeCells count="4">
    <mergeCell ref="C4:C5"/>
    <mergeCell ref="B4:B5"/>
    <mergeCell ref="A4:A5"/>
    <mergeCell ref="A2:C2"/>
  </mergeCells>
  <phoneticPr fontId="2" type="noConversion"/>
  <pageMargins left="0.75" right="0.25" top="0.5" bottom="0.5" header="0.25" footer="0.2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8"/>
  <sheetViews>
    <sheetView workbookViewId="0">
      <selection activeCell="F7" sqref="F7"/>
    </sheetView>
  </sheetViews>
  <sheetFormatPr defaultRowHeight="15.75"/>
  <cols>
    <col min="1" max="1" width="4.5" style="15" customWidth="1"/>
    <col min="2" max="2" width="42.375" customWidth="1"/>
    <col min="3" max="4" width="19" style="15" customWidth="1"/>
  </cols>
  <sheetData>
    <row r="1" spans="1:4" ht="16.5" customHeight="1">
      <c r="A1" s="1"/>
      <c r="D1" s="57" t="s">
        <v>126</v>
      </c>
    </row>
    <row r="3" spans="1:4" ht="27.75" customHeight="1">
      <c r="A3" s="180" t="s">
        <v>377</v>
      </c>
      <c r="B3" s="180"/>
      <c r="C3" s="180"/>
      <c r="D3" s="180"/>
    </row>
    <row r="4" spans="1:4">
      <c r="A4" s="185" t="s">
        <v>55</v>
      </c>
      <c r="B4" s="185"/>
      <c r="C4" s="185"/>
      <c r="D4" s="185"/>
    </row>
    <row r="5" spans="1:4" ht="15.75" customHeight="1">
      <c r="C5" s="186" t="s">
        <v>154</v>
      </c>
      <c r="D5" s="186"/>
    </row>
    <row r="6" spans="1:4" s="17" customFormat="1" ht="20.25" customHeight="1">
      <c r="A6" s="181" t="s">
        <v>0</v>
      </c>
      <c r="B6" s="181" t="s">
        <v>1</v>
      </c>
      <c r="C6" s="181" t="s">
        <v>36</v>
      </c>
      <c r="D6" s="181"/>
    </row>
    <row r="7" spans="1:4" s="17" customFormat="1" ht="20.25" customHeight="1">
      <c r="A7" s="181"/>
      <c r="B7" s="181"/>
      <c r="C7" s="54" t="s">
        <v>56</v>
      </c>
      <c r="D7" s="54" t="s">
        <v>57</v>
      </c>
    </row>
    <row r="8" spans="1:4" s="17" customFormat="1" ht="22.5" customHeight="1">
      <c r="A8" s="24"/>
      <c r="B8" s="24" t="s">
        <v>69</v>
      </c>
      <c r="C8" s="24"/>
      <c r="D8" s="24"/>
    </row>
    <row r="9" spans="1:4" s="17" customFormat="1" ht="22.5" customHeight="1">
      <c r="A9" s="20" t="s">
        <v>18</v>
      </c>
      <c r="B9" s="21" t="s">
        <v>58</v>
      </c>
      <c r="C9" s="20"/>
      <c r="D9" s="20"/>
    </row>
    <row r="10" spans="1:4" ht="22.5" customHeight="1">
      <c r="A10" s="18">
        <v>1</v>
      </c>
      <c r="B10" s="19" t="s">
        <v>31</v>
      </c>
      <c r="C10" s="18"/>
      <c r="D10" s="18"/>
    </row>
    <row r="11" spans="1:4" ht="22.5" customHeight="1">
      <c r="A11" s="18">
        <f>A10+1</f>
        <v>2</v>
      </c>
      <c r="B11" s="19" t="s">
        <v>59</v>
      </c>
      <c r="C11" s="18"/>
      <c r="D11" s="18"/>
    </row>
    <row r="12" spans="1:4" ht="22.5" customHeight="1">
      <c r="A12" s="18">
        <f>A11+1</f>
        <v>3</v>
      </c>
      <c r="B12" s="19" t="s">
        <v>60</v>
      </c>
      <c r="C12" s="18"/>
      <c r="D12" s="18"/>
    </row>
    <row r="13" spans="1:4" ht="22.5" customHeight="1">
      <c r="A13" s="18">
        <f>A12+1</f>
        <v>4</v>
      </c>
      <c r="B13" s="19" t="s">
        <v>61</v>
      </c>
      <c r="C13" s="18"/>
      <c r="D13" s="18"/>
    </row>
    <row r="14" spans="1:4" ht="22.5" customHeight="1">
      <c r="A14" s="18">
        <f>A13+1</f>
        <v>5</v>
      </c>
      <c r="B14" s="19" t="s">
        <v>25</v>
      </c>
      <c r="C14" s="18"/>
      <c r="D14" s="18"/>
    </row>
    <row r="15" spans="1:4" s="17" customFormat="1" ht="22.5" customHeight="1">
      <c r="A15" s="20" t="s">
        <v>20</v>
      </c>
      <c r="B15" s="32" t="s">
        <v>62</v>
      </c>
      <c r="C15" s="20"/>
      <c r="D15" s="20"/>
    </row>
    <row r="16" spans="1:4" ht="22.5" customHeight="1">
      <c r="A16" s="18">
        <v>1</v>
      </c>
      <c r="B16" s="19" t="s">
        <v>21</v>
      </c>
      <c r="C16" s="18"/>
      <c r="D16" s="18"/>
    </row>
    <row r="17" spans="1:4" ht="22.5" customHeight="1">
      <c r="A17" s="18">
        <f t="shared" ref="A17:A23" si="0">A16+1</f>
        <v>2</v>
      </c>
      <c r="B17" s="19" t="s">
        <v>63</v>
      </c>
      <c r="C17" s="18"/>
      <c r="D17" s="18"/>
    </row>
    <row r="18" spans="1:4" ht="22.5" customHeight="1">
      <c r="A18" s="18">
        <f t="shared" si="0"/>
        <v>3</v>
      </c>
      <c r="B18" s="19" t="s">
        <v>23</v>
      </c>
      <c r="C18" s="18"/>
      <c r="D18" s="18"/>
    </row>
    <row r="19" spans="1:4" ht="22.5" customHeight="1">
      <c r="A19" s="18">
        <f t="shared" si="0"/>
        <v>4</v>
      </c>
      <c r="B19" s="19" t="s">
        <v>24</v>
      </c>
      <c r="C19" s="18"/>
      <c r="D19" s="18"/>
    </row>
    <row r="20" spans="1:4" ht="22.5" customHeight="1">
      <c r="A20" s="18">
        <f t="shared" si="0"/>
        <v>5</v>
      </c>
      <c r="B20" s="19" t="s">
        <v>64</v>
      </c>
      <c r="C20" s="18"/>
      <c r="D20" s="18"/>
    </row>
    <row r="21" spans="1:4" ht="22.5" customHeight="1">
      <c r="A21" s="18">
        <f t="shared" si="0"/>
        <v>6</v>
      </c>
      <c r="B21" s="19" t="s">
        <v>30</v>
      </c>
      <c r="C21" s="18"/>
      <c r="D21" s="18"/>
    </row>
    <row r="22" spans="1:4" ht="22.5" customHeight="1">
      <c r="A22" s="18">
        <f t="shared" si="0"/>
        <v>7</v>
      </c>
      <c r="B22" s="19" t="s">
        <v>33</v>
      </c>
      <c r="C22" s="18"/>
      <c r="D22" s="18"/>
    </row>
    <row r="23" spans="1:4" ht="22.5" customHeight="1">
      <c r="A23" s="18">
        <f t="shared" si="0"/>
        <v>8</v>
      </c>
      <c r="B23" s="19" t="s">
        <v>65</v>
      </c>
      <c r="C23" s="18"/>
      <c r="D23" s="18"/>
    </row>
    <row r="24" spans="1:4" s="17" customFormat="1" ht="22.5" customHeight="1">
      <c r="A24" s="20" t="s">
        <v>40</v>
      </c>
      <c r="B24" s="21" t="s">
        <v>66</v>
      </c>
      <c r="C24" s="20"/>
      <c r="D24" s="20"/>
    </row>
    <row r="25" spans="1:4" ht="22.5" customHeight="1">
      <c r="A25" s="18">
        <v>1</v>
      </c>
      <c r="B25" s="19" t="s">
        <v>19</v>
      </c>
      <c r="C25" s="18"/>
      <c r="D25" s="18"/>
    </row>
    <row r="26" spans="1:4" ht="22.5" customHeight="1">
      <c r="A26" s="30">
        <v>2</v>
      </c>
      <c r="B26" s="31" t="s">
        <v>10</v>
      </c>
      <c r="C26" s="30"/>
      <c r="D26" s="30"/>
    </row>
    <row r="27" spans="1:4" ht="25.5" customHeight="1"/>
    <row r="28" spans="1:4" ht="25.5" customHeight="1"/>
  </sheetData>
  <mergeCells count="6">
    <mergeCell ref="B6:B7"/>
    <mergeCell ref="A6:A7"/>
    <mergeCell ref="C6:D6"/>
    <mergeCell ref="A3:D3"/>
    <mergeCell ref="A4:D4"/>
    <mergeCell ref="C5:D5"/>
  </mergeCells>
  <phoneticPr fontId="2" type="noConversion"/>
  <pageMargins left="0.5" right="0.25" top="0.5" bottom="0.5" header="0.25" footer="0.2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abSelected="1" view="pageBreakPreview" zoomScaleNormal="100" zoomScaleSheetLayoutView="100" zoomScalePageLayoutView="70" workbookViewId="0">
      <selection activeCell="J8" sqref="J8"/>
    </sheetView>
  </sheetViews>
  <sheetFormatPr defaultRowHeight="15.75"/>
  <cols>
    <col min="1" max="1" width="4.25" style="15" customWidth="1"/>
    <col min="2" max="2" width="48.75" customWidth="1"/>
    <col min="3" max="5" width="13.125" customWidth="1"/>
    <col min="6" max="7" width="9" hidden="1" customWidth="1"/>
    <col min="8" max="8" width="0.875" hidden="1" customWidth="1"/>
  </cols>
  <sheetData>
    <row r="1" spans="1:8" ht="21.75" customHeight="1">
      <c r="A1" s="1"/>
      <c r="C1" s="15"/>
      <c r="D1" s="189" t="s">
        <v>131</v>
      </c>
      <c r="E1" s="189"/>
      <c r="G1" s="187"/>
      <c r="H1" s="187"/>
    </row>
    <row r="2" spans="1:8" ht="23.25" customHeight="1">
      <c r="A2" s="182" t="s">
        <v>378</v>
      </c>
      <c r="B2" s="182"/>
      <c r="C2" s="182"/>
      <c r="D2" s="182"/>
      <c r="E2" s="182"/>
    </row>
    <row r="3" spans="1:8" ht="23.25" customHeight="1">
      <c r="A3" s="185" t="s">
        <v>55</v>
      </c>
      <c r="B3" s="185"/>
      <c r="C3" s="185"/>
      <c r="D3" s="185"/>
      <c r="E3" s="185"/>
      <c r="F3" s="28"/>
      <c r="G3" s="28"/>
      <c r="H3" s="28"/>
    </row>
    <row r="4" spans="1:8" ht="15.75" customHeight="1">
      <c r="A4" s="29"/>
      <c r="B4" s="29"/>
      <c r="C4" s="29"/>
      <c r="D4" s="190" t="s">
        <v>154</v>
      </c>
      <c r="E4" s="190"/>
      <c r="F4" s="29"/>
      <c r="G4" s="29"/>
      <c r="H4" s="29"/>
    </row>
    <row r="5" spans="1:8" ht="18.75" customHeight="1">
      <c r="A5" s="188" t="s">
        <v>0</v>
      </c>
      <c r="B5" s="188" t="s">
        <v>1</v>
      </c>
      <c r="C5" s="188" t="s">
        <v>36</v>
      </c>
      <c r="D5" s="193" t="s">
        <v>37</v>
      </c>
      <c r="E5" s="194"/>
    </row>
    <row r="6" spans="1:8" ht="18.75" customHeight="1">
      <c r="A6" s="188"/>
      <c r="B6" s="188"/>
      <c r="C6" s="188"/>
      <c r="D6" s="154" t="s">
        <v>152</v>
      </c>
      <c r="E6" s="154" t="s">
        <v>153</v>
      </c>
    </row>
    <row r="7" spans="1:8" ht="24" customHeight="1">
      <c r="A7" s="144"/>
      <c r="B7" s="24" t="s">
        <v>68</v>
      </c>
      <c r="C7" s="23"/>
      <c r="D7" s="23"/>
      <c r="E7" s="23"/>
    </row>
    <row r="8" spans="1:8" ht="24" customHeight="1">
      <c r="A8" s="142">
        <v>1</v>
      </c>
      <c r="B8" s="141" t="s">
        <v>139</v>
      </c>
      <c r="C8" s="141"/>
      <c r="D8" s="141"/>
      <c r="E8" s="141"/>
    </row>
    <row r="9" spans="1:8" ht="24" customHeight="1">
      <c r="A9" s="142">
        <f>A8+1</f>
        <v>2</v>
      </c>
      <c r="B9" s="141" t="s">
        <v>142</v>
      </c>
      <c r="C9" s="141"/>
      <c r="D9" s="141"/>
      <c r="E9" s="141"/>
    </row>
    <row r="10" spans="1:8" ht="24" customHeight="1">
      <c r="A10" s="142" t="s">
        <v>8</v>
      </c>
      <c r="B10" s="141" t="s">
        <v>67</v>
      </c>
      <c r="C10" s="141"/>
      <c r="D10" s="141"/>
      <c r="E10" s="141"/>
    </row>
    <row r="11" spans="1:8" ht="24" customHeight="1">
      <c r="A11" s="142" t="s">
        <v>8</v>
      </c>
      <c r="B11" s="141" t="s">
        <v>150</v>
      </c>
      <c r="C11" s="141"/>
      <c r="D11" s="141"/>
      <c r="E11" s="141"/>
    </row>
    <row r="12" spans="1:8" ht="24" customHeight="1">
      <c r="A12" s="142">
        <f>A9+1</f>
        <v>3</v>
      </c>
      <c r="B12" s="141" t="s">
        <v>141</v>
      </c>
      <c r="C12" s="141"/>
      <c r="D12" s="141"/>
      <c r="E12" s="141"/>
    </row>
    <row r="13" spans="1:8" ht="24" customHeight="1">
      <c r="A13" s="142">
        <f>A12+1</f>
        <v>4</v>
      </c>
      <c r="B13" s="141" t="s">
        <v>140</v>
      </c>
      <c r="C13" s="141"/>
      <c r="D13" s="141"/>
      <c r="E13" s="141"/>
    </row>
    <row r="14" spans="1:8" ht="24" customHeight="1">
      <c r="A14" s="142">
        <f>A13+1</f>
        <v>5</v>
      </c>
      <c r="B14" s="141" t="s">
        <v>148</v>
      </c>
      <c r="C14" s="141"/>
      <c r="D14" s="141"/>
      <c r="E14" s="141"/>
    </row>
    <row r="15" spans="1:8" ht="24" customHeight="1">
      <c r="A15" s="142">
        <f>A14+1</f>
        <v>6</v>
      </c>
      <c r="B15" s="141" t="s">
        <v>149</v>
      </c>
      <c r="C15" s="141"/>
      <c r="D15" s="141"/>
      <c r="E15" s="141"/>
    </row>
    <row r="16" spans="1:8" ht="31.5" customHeight="1">
      <c r="A16" s="142">
        <f>A15+1</f>
        <v>7</v>
      </c>
      <c r="B16" s="155" t="s">
        <v>151</v>
      </c>
      <c r="C16" s="141"/>
      <c r="D16" s="141"/>
      <c r="E16" s="141"/>
    </row>
    <row r="17" spans="1:6" ht="24" customHeight="1">
      <c r="A17" s="142" t="s">
        <v>8</v>
      </c>
      <c r="B17" s="141" t="s">
        <v>38</v>
      </c>
      <c r="C17" s="141"/>
      <c r="D17" s="141"/>
      <c r="E17" s="141"/>
    </row>
    <row r="18" spans="1:6" ht="24" customHeight="1">
      <c r="A18" s="142" t="s">
        <v>8</v>
      </c>
      <c r="B18" s="141" t="s">
        <v>143</v>
      </c>
      <c r="C18" s="141"/>
      <c r="D18" s="141"/>
      <c r="E18" s="141"/>
    </row>
    <row r="19" spans="1:6" ht="24" customHeight="1">
      <c r="A19" s="142" t="s">
        <v>8</v>
      </c>
      <c r="B19" s="141" t="s">
        <v>147</v>
      </c>
      <c r="C19" s="141"/>
      <c r="D19" s="141"/>
      <c r="E19" s="141"/>
    </row>
    <row r="20" spans="1:6" ht="24" customHeight="1">
      <c r="A20" s="142">
        <f>A16+1</f>
        <v>8</v>
      </c>
      <c r="B20" s="141" t="s">
        <v>144</v>
      </c>
      <c r="C20" s="141"/>
      <c r="D20" s="141"/>
      <c r="E20" s="141"/>
    </row>
    <row r="21" spans="1:6" ht="24" customHeight="1">
      <c r="A21" s="142">
        <f>A20+1</f>
        <v>9</v>
      </c>
      <c r="B21" s="141" t="s">
        <v>145</v>
      </c>
      <c r="C21" s="141"/>
      <c r="D21" s="141"/>
      <c r="E21" s="141"/>
    </row>
    <row r="22" spans="1:6" ht="24" customHeight="1">
      <c r="A22" s="142">
        <f>A21+1</f>
        <v>10</v>
      </c>
      <c r="B22" s="141" t="s">
        <v>146</v>
      </c>
      <c r="C22" s="141"/>
      <c r="D22" s="141"/>
      <c r="E22" s="141"/>
    </row>
    <row r="23" spans="1:6" ht="24" customHeight="1">
      <c r="A23" s="142">
        <f>A22+1</f>
        <v>11</v>
      </c>
      <c r="B23" s="155" t="s">
        <v>73</v>
      </c>
      <c r="C23" s="141"/>
      <c r="D23" s="141"/>
      <c r="E23" s="141"/>
    </row>
    <row r="24" spans="1:6" ht="24" customHeight="1">
      <c r="A24" s="142">
        <f>A23+1</f>
        <v>12</v>
      </c>
      <c r="B24" s="155" t="s">
        <v>39</v>
      </c>
      <c r="C24" s="141"/>
      <c r="D24" s="141"/>
      <c r="E24" s="141"/>
    </row>
    <row r="25" spans="1:6" ht="24" customHeight="1">
      <c r="A25" s="142">
        <f>A24+1</f>
        <v>13</v>
      </c>
      <c r="B25" s="155" t="s">
        <v>41</v>
      </c>
      <c r="C25" s="141"/>
      <c r="D25" s="141"/>
      <c r="E25" s="141"/>
    </row>
    <row r="26" spans="1:6" s="17" customFormat="1" ht="24" customHeight="1">
      <c r="A26" s="156"/>
      <c r="B26" s="157"/>
      <c r="C26" s="158"/>
      <c r="D26" s="158"/>
      <c r="E26" s="158"/>
    </row>
    <row r="28" spans="1:6" ht="22.5" customHeight="1">
      <c r="C28" s="192"/>
      <c r="D28" s="192"/>
      <c r="E28" s="192"/>
      <c r="F28" s="26"/>
    </row>
    <row r="29" spans="1:6" ht="22.5" customHeight="1">
      <c r="C29" s="191"/>
      <c r="D29" s="191"/>
      <c r="E29" s="191"/>
      <c r="F29" s="27"/>
    </row>
    <row r="30" spans="1:6">
      <c r="B30" s="53"/>
    </row>
  </sheetData>
  <mergeCells count="11">
    <mergeCell ref="C29:E29"/>
    <mergeCell ref="C28:E28"/>
    <mergeCell ref="A5:A6"/>
    <mergeCell ref="D5:E5"/>
    <mergeCell ref="A2:E2"/>
    <mergeCell ref="A3:E3"/>
    <mergeCell ref="G1:H1"/>
    <mergeCell ref="C5:C6"/>
    <mergeCell ref="B5:B6"/>
    <mergeCell ref="D1:E1"/>
    <mergeCell ref="D4:E4"/>
  </mergeCells>
  <phoneticPr fontId="2" type="noConversion"/>
  <pageMargins left="0.25" right="0.25" top="0.75" bottom="0.75" header="0.3" footer="0.3"/>
  <pageSetup paperSize="9" orientation="portrait" verticalDpi="0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36"/>
  <sheetViews>
    <sheetView topLeftCell="A7" workbookViewId="0">
      <selection activeCell="E37" sqref="E37"/>
    </sheetView>
  </sheetViews>
  <sheetFormatPr defaultRowHeight="15.75"/>
  <cols>
    <col min="1" max="1" width="5.375" style="34" customWidth="1"/>
    <col min="2" max="2" width="16.25" style="22" customWidth="1"/>
    <col min="3" max="3" width="9.75" style="22" customWidth="1"/>
    <col min="4" max="4" width="8.875" style="22" customWidth="1"/>
    <col min="5" max="7" width="9" style="22"/>
    <col min="8" max="8" width="23.25" style="22" customWidth="1"/>
    <col min="9" max="16384" width="9" style="22"/>
  </cols>
  <sheetData>
    <row r="1" spans="1:8">
      <c r="A1" s="205" t="s">
        <v>75</v>
      </c>
      <c r="B1" s="205"/>
      <c r="H1" s="55" t="s">
        <v>74</v>
      </c>
    </row>
    <row r="2" spans="1:8" ht="16.5" customHeight="1">
      <c r="A2" s="207" t="s">
        <v>118</v>
      </c>
      <c r="B2" s="207"/>
      <c r="C2" s="207"/>
      <c r="D2" s="207"/>
      <c r="E2" s="207"/>
      <c r="F2" s="207"/>
      <c r="G2" s="207"/>
      <c r="H2" s="207"/>
    </row>
    <row r="3" spans="1:8" ht="18.75" customHeight="1">
      <c r="A3" s="207"/>
      <c r="B3" s="207"/>
      <c r="C3" s="207"/>
      <c r="D3" s="207"/>
      <c r="E3" s="207"/>
      <c r="F3" s="207"/>
      <c r="G3" s="207"/>
      <c r="H3" s="207"/>
    </row>
    <row r="4" spans="1:8">
      <c r="H4" s="35" t="s">
        <v>76</v>
      </c>
    </row>
    <row r="5" spans="1:8" s="36" customFormat="1" ht="16.5" customHeight="1">
      <c r="A5" s="206" t="s">
        <v>77</v>
      </c>
      <c r="B5" s="206" t="s">
        <v>78</v>
      </c>
      <c r="C5" s="199" t="s">
        <v>79</v>
      </c>
      <c r="D5" s="199"/>
      <c r="E5" s="199" t="s">
        <v>80</v>
      </c>
      <c r="F5" s="199"/>
      <c r="G5" s="199"/>
      <c r="H5" s="200" t="s">
        <v>81</v>
      </c>
    </row>
    <row r="6" spans="1:8" ht="15.75" customHeight="1">
      <c r="A6" s="206"/>
      <c r="B6" s="206"/>
      <c r="C6" s="199"/>
      <c r="D6" s="199"/>
      <c r="E6" s="203" t="s">
        <v>82</v>
      </c>
      <c r="F6" s="37" t="s">
        <v>37</v>
      </c>
      <c r="G6" s="38"/>
      <c r="H6" s="201"/>
    </row>
    <row r="7" spans="1:8" s="36" customFormat="1" ht="48.75" customHeight="1">
      <c r="A7" s="206"/>
      <c r="B7" s="206"/>
      <c r="C7" s="39" t="s">
        <v>83</v>
      </c>
      <c r="D7" s="40" t="s">
        <v>84</v>
      </c>
      <c r="E7" s="204"/>
      <c r="F7" s="39" t="s">
        <v>85</v>
      </c>
      <c r="G7" s="39" t="s">
        <v>86</v>
      </c>
      <c r="H7" s="202"/>
    </row>
    <row r="8" spans="1:8" s="43" customFormat="1" ht="12.75">
      <c r="A8" s="41" t="s">
        <v>3</v>
      </c>
      <c r="B8" s="41" t="s">
        <v>7</v>
      </c>
      <c r="C8" s="41">
        <v>1</v>
      </c>
      <c r="D8" s="41">
        <v>2</v>
      </c>
      <c r="E8" s="41" t="s">
        <v>87</v>
      </c>
      <c r="F8" s="41">
        <v>4</v>
      </c>
      <c r="G8" s="41">
        <v>5</v>
      </c>
      <c r="H8" s="41">
        <v>6</v>
      </c>
    </row>
    <row r="9" spans="1:8" s="46" customFormat="1" ht="15.75" customHeight="1">
      <c r="A9" s="44">
        <v>1</v>
      </c>
      <c r="B9" s="45" t="s">
        <v>54</v>
      </c>
      <c r="C9" s="45"/>
      <c r="D9" s="45"/>
      <c r="E9" s="45"/>
      <c r="F9" s="45"/>
      <c r="G9" s="45"/>
      <c r="H9" s="45"/>
    </row>
    <row r="10" spans="1:8" s="49" customFormat="1" ht="15.75" customHeight="1">
      <c r="A10" s="47" t="s">
        <v>88</v>
      </c>
      <c r="B10" s="48" t="s">
        <v>89</v>
      </c>
      <c r="C10" s="48"/>
      <c r="D10" s="48"/>
      <c r="E10" s="48"/>
      <c r="F10" s="48"/>
      <c r="G10" s="48"/>
      <c r="H10" s="48"/>
    </row>
    <row r="11" spans="1:8" s="49" customFormat="1" ht="15.75" customHeight="1">
      <c r="A11" s="47"/>
      <c r="B11" s="48" t="s">
        <v>90</v>
      </c>
      <c r="C11" s="48"/>
      <c r="D11" s="48"/>
      <c r="E11" s="48"/>
      <c r="F11" s="48"/>
      <c r="G11" s="48"/>
      <c r="H11" s="48"/>
    </row>
    <row r="12" spans="1:8" s="49" customFormat="1" ht="15.75" customHeight="1">
      <c r="A12" s="47"/>
      <c r="B12" s="48" t="s">
        <v>91</v>
      </c>
      <c r="C12" s="48"/>
      <c r="D12" s="48"/>
      <c r="E12" s="48"/>
      <c r="F12" s="48"/>
      <c r="G12" s="48"/>
      <c r="H12" s="48"/>
    </row>
    <row r="13" spans="1:8" s="49" customFormat="1" ht="15.75" customHeight="1">
      <c r="A13" s="47"/>
      <c r="B13" s="48" t="s">
        <v>92</v>
      </c>
      <c r="C13" s="48"/>
      <c r="D13" s="48"/>
      <c r="E13" s="48"/>
      <c r="F13" s="48"/>
      <c r="G13" s="48"/>
      <c r="H13" s="48"/>
    </row>
    <row r="14" spans="1:8" s="49" customFormat="1" ht="15.75" customHeight="1">
      <c r="A14" s="47" t="s">
        <v>93</v>
      </c>
      <c r="B14" s="48" t="s">
        <v>94</v>
      </c>
      <c r="C14" s="48"/>
      <c r="D14" s="48"/>
      <c r="E14" s="48"/>
      <c r="F14" s="48"/>
      <c r="G14" s="48"/>
      <c r="H14" s="48"/>
    </row>
    <row r="15" spans="1:8" s="49" customFormat="1" ht="15.75" customHeight="1">
      <c r="A15" s="47"/>
      <c r="B15" s="48" t="s">
        <v>90</v>
      </c>
      <c r="C15" s="48"/>
      <c r="D15" s="48"/>
      <c r="E15" s="48"/>
      <c r="F15" s="48"/>
      <c r="G15" s="48"/>
      <c r="H15" s="48"/>
    </row>
    <row r="16" spans="1:8" s="49" customFormat="1" ht="15.75" customHeight="1">
      <c r="A16" s="47"/>
      <c r="B16" s="48" t="s">
        <v>91</v>
      </c>
      <c r="C16" s="48"/>
      <c r="D16" s="48"/>
      <c r="E16" s="48"/>
      <c r="F16" s="48"/>
      <c r="G16" s="48"/>
      <c r="H16" s="48"/>
    </row>
    <row r="17" spans="1:8" s="49" customFormat="1" ht="15.75" customHeight="1">
      <c r="A17" s="47"/>
      <c r="B17" s="48" t="s">
        <v>92</v>
      </c>
      <c r="C17" s="48"/>
      <c r="D17" s="48"/>
      <c r="E17" s="48"/>
      <c r="F17" s="48"/>
      <c r="G17" s="48"/>
      <c r="H17" s="48"/>
    </row>
    <row r="18" spans="1:8" s="49" customFormat="1" ht="15.75" customHeight="1">
      <c r="A18" s="47" t="s">
        <v>95</v>
      </c>
      <c r="B18" s="48" t="s">
        <v>96</v>
      </c>
      <c r="C18" s="48"/>
      <c r="D18" s="48"/>
      <c r="E18" s="48"/>
      <c r="F18" s="48"/>
      <c r="G18" s="48"/>
      <c r="H18" s="48"/>
    </row>
    <row r="19" spans="1:8" s="49" customFormat="1" ht="15.75" customHeight="1">
      <c r="A19" s="47" t="s">
        <v>97</v>
      </c>
      <c r="B19" s="48" t="s">
        <v>98</v>
      </c>
      <c r="C19" s="48"/>
      <c r="D19" s="48"/>
      <c r="E19" s="48"/>
      <c r="F19" s="48"/>
      <c r="G19" s="48"/>
      <c r="H19" s="48"/>
    </row>
    <row r="20" spans="1:8" s="49" customFormat="1" ht="15.75" customHeight="1">
      <c r="A20" s="47"/>
      <c r="B20" s="48" t="s">
        <v>90</v>
      </c>
      <c r="C20" s="48"/>
      <c r="D20" s="48"/>
      <c r="E20" s="48"/>
      <c r="F20" s="48"/>
      <c r="G20" s="48"/>
      <c r="H20" s="48"/>
    </row>
    <row r="21" spans="1:8" s="49" customFormat="1" ht="15.75" customHeight="1">
      <c r="A21" s="47"/>
      <c r="B21" s="48" t="s">
        <v>92</v>
      </c>
      <c r="C21" s="48"/>
      <c r="D21" s="48"/>
      <c r="E21" s="48"/>
      <c r="F21" s="48"/>
      <c r="G21" s="48"/>
      <c r="H21" s="48"/>
    </row>
    <row r="22" spans="1:8" s="49" customFormat="1" ht="15.75" customHeight="1">
      <c r="A22" s="47" t="s">
        <v>99</v>
      </c>
      <c r="B22" s="48" t="s">
        <v>100</v>
      </c>
      <c r="C22" s="48"/>
      <c r="D22" s="48"/>
      <c r="E22" s="48"/>
      <c r="F22" s="48"/>
      <c r="G22" s="48"/>
      <c r="H22" s="48"/>
    </row>
    <row r="23" spans="1:8" s="49" customFormat="1" ht="15.75" customHeight="1">
      <c r="A23" s="47" t="s">
        <v>101</v>
      </c>
      <c r="B23" s="48" t="s">
        <v>102</v>
      </c>
      <c r="C23" s="48"/>
      <c r="D23" s="48"/>
      <c r="E23" s="48"/>
      <c r="F23" s="48"/>
      <c r="G23" s="48"/>
      <c r="H23" s="48"/>
    </row>
    <row r="24" spans="1:8" s="49" customFormat="1" ht="15.75" customHeight="1">
      <c r="A24" s="47" t="s">
        <v>103</v>
      </c>
      <c r="B24" s="48" t="s">
        <v>104</v>
      </c>
      <c r="C24" s="48"/>
      <c r="D24" s="48"/>
      <c r="E24" s="48"/>
      <c r="F24" s="48"/>
      <c r="G24" s="48"/>
      <c r="H24" s="48"/>
    </row>
    <row r="25" spans="1:8" s="49" customFormat="1" ht="15.75" customHeight="1">
      <c r="A25" s="47"/>
      <c r="B25" s="48" t="s">
        <v>105</v>
      </c>
      <c r="C25" s="48"/>
      <c r="D25" s="48"/>
      <c r="E25" s="48"/>
      <c r="F25" s="48"/>
      <c r="G25" s="48"/>
      <c r="H25" s="48"/>
    </row>
    <row r="26" spans="1:8" s="49" customFormat="1" ht="15.75" customHeight="1">
      <c r="A26" s="47"/>
      <c r="B26" s="48" t="s">
        <v>106</v>
      </c>
      <c r="C26" s="48"/>
      <c r="D26" s="48"/>
      <c r="E26" s="48"/>
      <c r="F26" s="48"/>
      <c r="G26" s="48"/>
      <c r="H26" s="48"/>
    </row>
    <row r="27" spans="1:8" s="49" customFormat="1" ht="15.75" customHeight="1">
      <c r="A27" s="47" t="s">
        <v>107</v>
      </c>
      <c r="B27" s="48" t="s">
        <v>108</v>
      </c>
      <c r="C27" s="48"/>
      <c r="D27" s="48"/>
      <c r="E27" s="48"/>
      <c r="F27" s="48"/>
      <c r="G27" s="48"/>
      <c r="H27" s="48"/>
    </row>
    <row r="28" spans="1:8" s="49" customFormat="1" ht="15.75" customHeight="1">
      <c r="A28" s="47" t="s">
        <v>109</v>
      </c>
      <c r="B28" s="48" t="s">
        <v>110</v>
      </c>
      <c r="C28" s="48"/>
      <c r="D28" s="48"/>
      <c r="E28" s="48"/>
      <c r="F28" s="48"/>
      <c r="G28" s="48"/>
      <c r="H28" s="48"/>
    </row>
    <row r="29" spans="1:8" s="49" customFormat="1" ht="15.75" customHeight="1">
      <c r="A29" s="47"/>
      <c r="B29" s="48" t="s">
        <v>111</v>
      </c>
      <c r="C29" s="48"/>
      <c r="D29" s="48"/>
      <c r="E29" s="48"/>
      <c r="F29" s="48"/>
      <c r="G29" s="48"/>
      <c r="H29" s="48"/>
    </row>
    <row r="30" spans="1:8" s="49" customFormat="1" ht="15.75" customHeight="1">
      <c r="A30" s="47"/>
      <c r="B30" s="48" t="s">
        <v>112</v>
      </c>
      <c r="C30" s="48"/>
      <c r="D30" s="48"/>
      <c r="E30" s="48"/>
      <c r="F30" s="48"/>
      <c r="G30" s="48"/>
      <c r="H30" s="48"/>
    </row>
    <row r="31" spans="1:8" s="46" customFormat="1" ht="15.75" customHeight="1">
      <c r="A31" s="50">
        <v>2</v>
      </c>
      <c r="B31" s="32" t="s">
        <v>113</v>
      </c>
      <c r="C31" s="32"/>
      <c r="D31" s="32"/>
      <c r="E31" s="32"/>
      <c r="F31" s="32"/>
      <c r="G31" s="32"/>
      <c r="H31" s="32"/>
    </row>
    <row r="32" spans="1:8" s="49" customFormat="1" ht="15.75" customHeight="1">
      <c r="A32" s="51" t="s">
        <v>114</v>
      </c>
      <c r="B32" s="33" t="s">
        <v>115</v>
      </c>
      <c r="C32" s="33"/>
      <c r="D32" s="33"/>
      <c r="E32" s="33"/>
      <c r="F32" s="33"/>
      <c r="G32" s="33"/>
      <c r="H32" s="33"/>
    </row>
    <row r="33" spans="1:8" s="49" customFormat="1" ht="14.25" customHeight="1">
      <c r="A33" s="195" t="s">
        <v>36</v>
      </c>
      <c r="B33" s="196"/>
      <c r="C33" s="52"/>
      <c r="D33" s="52"/>
      <c r="E33" s="52"/>
      <c r="F33" s="52"/>
      <c r="G33" s="52"/>
      <c r="H33" s="52"/>
    </row>
    <row r="35" spans="1:8" ht="20.25" customHeight="1">
      <c r="F35" s="197" t="s">
        <v>117</v>
      </c>
      <c r="G35" s="197"/>
      <c r="H35" s="197"/>
    </row>
    <row r="36" spans="1:8" s="17" customFormat="1" ht="22.5" customHeight="1">
      <c r="A36" s="42"/>
      <c r="F36" s="198" t="s">
        <v>116</v>
      </c>
      <c r="G36" s="198"/>
      <c r="H36" s="198"/>
    </row>
  </sheetData>
  <mergeCells count="11">
    <mergeCell ref="A1:B1"/>
    <mergeCell ref="A5:A7"/>
    <mergeCell ref="B5:B7"/>
    <mergeCell ref="C5:D6"/>
    <mergeCell ref="A2:H3"/>
    <mergeCell ref="A33:B33"/>
    <mergeCell ref="F35:H35"/>
    <mergeCell ref="F36:H36"/>
    <mergeCell ref="E5:G5"/>
    <mergeCell ref="H5:H7"/>
    <mergeCell ref="E6:E7"/>
  </mergeCells>
  <phoneticPr fontId="2" type="noConversion"/>
  <pageMargins left="0.37" right="0.24" top="0.5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Bieu 01 (2020)</vt:lpstr>
      <vt:lpstr>PC Du toan 2020 </vt:lpstr>
      <vt:lpstr>DM</vt:lpstr>
      <vt:lpstr>BS 01</vt:lpstr>
      <vt:lpstr>BS 02</vt:lpstr>
      <vt:lpstr>BS 03</vt:lpstr>
      <vt:lpstr>BS 04</vt:lpstr>
      <vt:lpstr>BS 5</vt:lpstr>
      <vt:lpstr>PB 05(luu)</vt:lpstr>
      <vt:lpstr>PB 05(luu2)</vt:lpstr>
      <vt:lpstr>'BS 5'!Print_Titles</vt:lpstr>
      <vt:lpstr>'PC Du toan 2020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win10</cp:lastModifiedBy>
  <cp:lastPrinted>2022-02-09T02:58:18Z</cp:lastPrinted>
  <dcterms:created xsi:type="dcterms:W3CDTF">1996-10-14T23:33:28Z</dcterms:created>
  <dcterms:modified xsi:type="dcterms:W3CDTF">2023-01-31T02:29:11Z</dcterms:modified>
</cp:coreProperties>
</file>