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tabRatio="562" firstSheet="1" activeTab="9"/>
  </bookViews>
  <sheets>
    <sheet name="BS 01.Giai ngan" sheetId="11" r:id="rId1"/>
    <sheet name="BS 02.Von DT" sheetId="14" r:id="rId2"/>
    <sheet name="BS 03.Von SN" sheetId="20" r:id="rId3"/>
    <sheet name="BS 04.Tổng hợp" sheetId="18" r:id="rId4"/>
    <sheet name="BS 05 XM" sheetId="26" r:id="rId5"/>
    <sheet name="BS 06 XM" sheetId="27" r:id="rId6"/>
    <sheet name="BS 07 XM" sheetId="28" r:id="rId7"/>
    <sheet name="BS 08. NQ 114" sheetId="21" r:id="rId8"/>
    <sheet name="BS 09. KDC" sheetId="22" r:id="rId9"/>
    <sheet name="BS 10. KDC" sheetId="23" r:id="rId10"/>
    <sheet name="BS 11 KDC" sheetId="24" r:id="rId11"/>
    <sheet name="BS 12 VUON" sheetId="29" r:id="rId12"/>
    <sheet name="BS 13 VUON" sheetId="30" r:id="rId13"/>
  </sheets>
  <externalReferences>
    <externalReference r:id="rId14"/>
  </externalReferences>
  <definedNames>
    <definedName name="____Goi8" localSheetId="0" hidden="1">{"'Sheet1'!$L$16"}</definedName>
    <definedName name="____Goi8" localSheetId="1" hidden="1">{"'Sheet1'!$L$16"}</definedName>
    <definedName name="____Goi8" hidden="1">{"'Sheet1'!$L$16"}</definedName>
    <definedName name="____PA3" localSheetId="0" hidden="1">{"'Sheet1'!$L$16"}</definedName>
    <definedName name="____PA3" localSheetId="1" hidden="1">{"'Sheet1'!$L$16"}</definedName>
    <definedName name="____PA3" hidden="1">{"'Sheet1'!$L$16"}</definedName>
    <definedName name="___Goi8" localSheetId="0" hidden="1">{"'Sheet1'!$L$16"}</definedName>
    <definedName name="___Goi8" localSheetId="1" hidden="1">{"'Sheet1'!$L$16"}</definedName>
    <definedName name="___Goi8" hidden="1">{"'Sheet1'!$L$16"}</definedName>
    <definedName name="___Lan1" localSheetId="0" hidden="1">{"'Sheet1'!$L$16"}</definedName>
    <definedName name="___Lan1" localSheetId="1" hidden="1">{"'Sheet1'!$L$16"}</definedName>
    <definedName name="___Lan1" hidden="1">{"'Sheet1'!$L$16"}</definedName>
    <definedName name="___LAN3" localSheetId="0" hidden="1">{"'Sheet1'!$L$16"}</definedName>
    <definedName name="___LAN3" localSheetId="1" hidden="1">{"'Sheet1'!$L$16"}</definedName>
    <definedName name="___LAN3" hidden="1">{"'Sheet1'!$L$16"}</definedName>
    <definedName name="___PA3" localSheetId="0" hidden="1">{"'Sheet1'!$L$16"}</definedName>
    <definedName name="___PA3" localSheetId="1" hidden="1">{"'Sheet1'!$L$16"}</definedName>
    <definedName name="___PA3" hidden="1">{"'Sheet1'!$L$16"}</definedName>
    <definedName name="___tt3" localSheetId="0" hidden="1">{"'Sheet1'!$L$16"}</definedName>
    <definedName name="___tt3" localSheetId="1" hidden="1">{"'Sheet1'!$L$16"}</definedName>
    <definedName name="___tt3" hidden="1">{"'Sheet1'!$L$16"}</definedName>
    <definedName name="___VLP2" localSheetId="0" hidden="1">{"'Sheet1'!$L$16"}</definedName>
    <definedName name="___VLP2" localSheetId="1" hidden="1">{"'Sheet1'!$L$16"}</definedName>
    <definedName name="___VLP2" hidden="1">{"'Sheet1'!$L$16"}</definedName>
    <definedName name="__Goi8" localSheetId="0" hidden="1">{"'Sheet1'!$L$16"}</definedName>
    <definedName name="__Goi8" localSheetId="1" hidden="1">{"'Sheet1'!$L$16"}</definedName>
    <definedName name="__Goi8" hidden="1">{"'Sheet1'!$L$16"}</definedName>
    <definedName name="__Lan1" localSheetId="0" hidden="1">{"'Sheet1'!$L$16"}</definedName>
    <definedName name="__Lan1" localSheetId="1" hidden="1">{"'Sheet1'!$L$16"}</definedName>
    <definedName name="__Lan1" hidden="1">{"'Sheet1'!$L$16"}</definedName>
    <definedName name="__LAN3" localSheetId="0" hidden="1">{"'Sheet1'!$L$16"}</definedName>
    <definedName name="__LAN3" localSheetId="1" hidden="1">{"'Sheet1'!$L$16"}</definedName>
    <definedName name="__LAN3" hidden="1">{"'Sheet1'!$L$16"}</definedName>
    <definedName name="__PA3" localSheetId="0" hidden="1">{"'Sheet1'!$L$16"}</definedName>
    <definedName name="__PA3" localSheetId="1" hidden="1">{"'Sheet1'!$L$16"}</definedName>
    <definedName name="__PA3" hidden="1">{"'Sheet1'!$L$16"}</definedName>
    <definedName name="__tt3" localSheetId="0" hidden="1">{"'Sheet1'!$L$16"}</definedName>
    <definedName name="__tt3" localSheetId="1" hidden="1">{"'Sheet1'!$L$16"}</definedName>
    <definedName name="__tt3" hidden="1">{"'Sheet1'!$L$16"}</definedName>
    <definedName name="__VLP2" localSheetId="0" hidden="1">{"'Sheet1'!$L$16"}</definedName>
    <definedName name="__VLP2" localSheetId="1" hidden="1">{"'Sheet1'!$L$16"}</definedName>
    <definedName name="__VLP2" hidden="1">{"'Sheet1'!$L$16"}</definedName>
    <definedName name="_40x4">5100</definedName>
    <definedName name="_a1" localSheetId="0" hidden="1">{"'Sheet1'!$L$16"}</definedName>
    <definedName name="_a1" localSheetId="1"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1"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Cty501" localSheetId="0" hidden="1">{"'Sheet1'!$L$16"}</definedName>
    <definedName name="_Cty501" localSheetId="1" hidden="1">{"'Sheet1'!$L$16"}</definedName>
    <definedName name="_Cty501" hidden="1">{"'Sheet1'!$L$16"}</definedName>
    <definedName name="_d1500" localSheetId="0" hidden="1">{"'Sheet1'!$L$16"}</definedName>
    <definedName name="_d1500" localSheetId="1" hidden="1">{"'Sheet1'!$L$16"}</definedName>
    <definedName name="_d1500" hidden="1">{"'Sheet1'!$L$16"}</definedName>
    <definedName name="_xlnm._FilterDatabase" localSheetId="0" hidden="1">'BS 01.Giai ngan'!$A$8:$AF$11</definedName>
    <definedName name="_xlnm._FilterDatabase" localSheetId="1" hidden="1">'BS 02.Von DT'!$A$10:$AK$98</definedName>
    <definedName name="_xlnm._FilterDatabase" localSheetId="3" hidden="1">'BS 04.Tổng hợp'!$A$6:$E$14</definedName>
    <definedName name="_Goi8" localSheetId="0" hidden="1">{"'Sheet1'!$L$16"}</definedName>
    <definedName name="_Goi8" localSheetId="1" hidden="1">{"'Sheet1'!$L$16"}</definedName>
    <definedName name="_Goi8" hidden="1">{"'Sheet1'!$L$16"}</definedName>
    <definedName name="_h1" localSheetId="0" hidden="1">{"'Sheet1'!$L$16"}</definedName>
    <definedName name="_h1" localSheetId="1" hidden="1">{"'Sheet1'!$L$16"}</definedName>
    <definedName name="_h1" hidden="1">{"'Sheet1'!$L$16"}</definedName>
    <definedName name="_hsm2">1.1289</definedName>
    <definedName name="_hu1" localSheetId="0" hidden="1">{"'Sheet1'!$L$16"}</definedName>
    <definedName name="_hu1" localSheetId="1" hidden="1">{"'Sheet1'!$L$16"}</definedName>
    <definedName name="_hu1" hidden="1">{"'Sheet1'!$L$16"}</definedName>
    <definedName name="_hu2" localSheetId="0" hidden="1">{"'Sheet1'!$L$16"}</definedName>
    <definedName name="_hu2" localSheetId="1" hidden="1">{"'Sheet1'!$L$16"}</definedName>
    <definedName name="_hu2" hidden="1">{"'Sheet1'!$L$16"}</definedName>
    <definedName name="_hu5" localSheetId="0" hidden="1">{"'Sheet1'!$L$16"}</definedName>
    <definedName name="_hu5" localSheetId="1" hidden="1">{"'Sheet1'!$L$16"}</definedName>
    <definedName name="_hu5" hidden="1">{"'Sheet1'!$L$16"}</definedName>
    <definedName name="_hu6" localSheetId="0" hidden="1">{"'Sheet1'!$L$16"}</definedName>
    <definedName name="_hu6" localSheetId="1" hidden="1">{"'Sheet1'!$L$16"}</definedName>
    <definedName name="_hu6" hidden="1">{"'Sheet1'!$L$16"}</definedName>
    <definedName name="_Lan1" localSheetId="0" hidden="1">{"'Sheet1'!$L$16"}</definedName>
    <definedName name="_Lan1" localSheetId="1" hidden="1">{"'Sheet1'!$L$16"}</definedName>
    <definedName name="_Lan1" hidden="1">{"'Sheet1'!$L$16"}</definedName>
    <definedName name="_LAN3" localSheetId="0" hidden="1">{"'Sheet1'!$L$16"}</definedName>
    <definedName name="_LAN3" localSheetId="1" hidden="1">{"'Sheet1'!$L$16"}</definedName>
    <definedName name="_LAN3" hidden="1">{"'Sheet1'!$L$16"}</definedName>
    <definedName name="_lk2" localSheetId="0" hidden="1">{"'Sheet1'!$L$16"}</definedName>
    <definedName name="_lk2" localSheetId="1" hidden="1">{"'Sheet1'!$L$16"}</definedName>
    <definedName name="_lk2" hidden="1">{"'Sheet1'!$L$16"}</definedName>
    <definedName name="_M2" localSheetId="0" hidden="1">{"'Sheet1'!$L$16"}</definedName>
    <definedName name="_M2" localSheetId="1" hidden="1">{"'Sheet1'!$L$16"}</definedName>
    <definedName name="_M2" hidden="1">{"'Sheet1'!$L$16"}</definedName>
    <definedName name="_m4" localSheetId="0" hidden="1">{"'Sheet1'!$L$16"}</definedName>
    <definedName name="_m4" localSheetId="1" hidden="1">{"'Sheet1'!$L$16"}</definedName>
    <definedName name="_m4" hidden="1">{"'Sheet1'!$L$16"}</definedName>
    <definedName name="_Order1" hidden="1">255</definedName>
    <definedName name="_Order2" hidden="1">255</definedName>
    <definedName name="_PA3" localSheetId="0" hidden="1">{"'Sheet1'!$L$16"}</definedName>
    <definedName name="_PA3" localSheetId="1" hidden="1">{"'Sheet1'!$L$16"}</definedName>
    <definedName name="_PA3" hidden="1">{"'Sheet1'!$L$16"}</definedName>
    <definedName name="_tt3" localSheetId="0" hidden="1">{"'Sheet1'!$L$16"}</definedName>
    <definedName name="_tt3" localSheetId="1" hidden="1">{"'Sheet1'!$L$16"}</definedName>
    <definedName name="_tt3" hidden="1">{"'Sheet1'!$L$16"}</definedName>
    <definedName name="_VLP2" localSheetId="0" hidden="1">{"'Sheet1'!$L$16"}</definedName>
    <definedName name="_VLP2" localSheetId="1" hidden="1">{"'Sheet1'!$L$16"}</definedName>
    <definedName name="_VLP2" hidden="1">{"'Sheet1'!$L$16"}</definedName>
    <definedName name="ad" localSheetId="0">#REF!</definedName>
    <definedName name="ad" localSheetId="2">#REF!</definedName>
    <definedName name="ad" localSheetId="3">#REF!</definedName>
    <definedName name="ad">#REF!</definedName>
    <definedName name="afdf" localSheetId="0" hidden="1">{"'Sheet1'!$L$16"}</definedName>
    <definedName name="afdf" localSheetId="1" hidden="1">{"'Sheet1'!$L$16"}</definedName>
    <definedName name="afdf" hidden="1">{"'Sheet1'!$L$16"}</definedName>
    <definedName name="anscount" hidden="1">1</definedName>
    <definedName name="AS2DocOpenMode" hidden="1">"AS2DocumentEdit"</definedName>
    <definedName name="banQL" localSheetId="0" hidden="1">{"'Sheet1'!$L$16"}</definedName>
    <definedName name="banQL" localSheetId="1" hidden="1">{"'Sheet1'!$L$16"}</definedName>
    <definedName name="banQL" hidden="1">{"'Sheet1'!$L$16"}</definedName>
    <definedName name="bdd">1.5</definedName>
    <definedName name="Bgiang" localSheetId="0" hidden="1">{"'Sheet1'!$L$16"}</definedName>
    <definedName name="Bgiang" localSheetId="1" hidden="1">{"'Sheet1'!$L$16"}</definedName>
    <definedName name="Bgiang" hidden="1">{"'Sheet1'!$L$16"}</definedName>
    <definedName name="BHDB" localSheetId="0" hidden="1">{"'Sheet1'!$L$16"}</definedName>
    <definedName name="BHDB" localSheetId="1" hidden="1">{"'Sheet1'!$L$16"}</definedName>
    <definedName name="BHDB" hidden="1">{"'Sheet1'!$L$16"}</definedName>
    <definedName name="btl" localSheetId="0" hidden="1">{"'Sheet1'!$L$16"}</definedName>
    <definedName name="btl" localSheetId="1" hidden="1">{"'Sheet1'!$L$16"}</definedName>
    <definedName name="btl" hidden="1">{"'Sheet1'!$L$16"}</definedName>
    <definedName name="bùc" localSheetId="0">{"Book1","Dt tonghop.xls"}</definedName>
    <definedName name="bùc" localSheetId="1">{"Book1","Dt tonghop.xls"}</definedName>
    <definedName name="bùc">{"Book1","Dt tonghop.xls"}</definedName>
    <definedName name="Bulongma">8700</definedName>
    <definedName name="Button_1">"FORM_Bao_cao_cong_no_List"</definedName>
    <definedName name="CACAU">298161</definedName>
    <definedName name="ccc" localSheetId="0" hidden="1">{"'Sheet1'!$L$16"}</definedName>
    <definedName name="ccc" localSheetId="1" hidden="1">{"'Sheet1'!$L$16"}</definedName>
    <definedName name="ccc" hidden="1">{"'Sheet1'!$L$16"}</definedName>
    <definedName name="chilk" localSheetId="0" hidden="1">{"'Sheet1'!$L$16"}</definedName>
    <definedName name="chilk" localSheetId="1" hidden="1">{"'Sheet1'!$L$16"}</definedName>
    <definedName name="chilk" hidden="1">{"'Sheet1'!$L$16"}</definedName>
    <definedName name="chl" localSheetId="0" hidden="1">{"'Sheet1'!$L$16"}</definedName>
    <definedName name="chl" localSheetId="1" hidden="1">{"'Sheet1'!$L$16"}</definedName>
    <definedName name="chl" hidden="1">{"'Sheet1'!$L$16"}</definedName>
    <definedName name="chung">66</definedName>
    <definedName name="chuyen" localSheetId="0" hidden="1">{"'Sheet1'!$L$16"}</definedName>
    <definedName name="chuyen" localSheetId="1" hidden="1">{"'Sheet1'!$L$16"}</definedName>
    <definedName name="chuyen" hidden="1">{"'Sheet1'!$L$16"}</definedName>
    <definedName name="CLVC3">0.1</definedName>
    <definedName name="CONGPA1" localSheetId="0" hidden="1">{"'Sheet1'!$L$16"}</definedName>
    <definedName name="CONGPA1" localSheetId="1" hidden="1">{"'Sheet1'!$L$16"}</definedName>
    <definedName name="CONGPA1" hidden="1">{"'Sheet1'!$L$16"}</definedName>
    <definedName name="Cotsatma">9726</definedName>
    <definedName name="Cotthepma">9726</definedName>
    <definedName name="ct" localSheetId="0" hidden="1">{"'Sheet1'!$L$16"}</definedName>
    <definedName name="ct" localSheetId="1" hidden="1">{"'Sheet1'!$L$16"}</definedName>
    <definedName name="ct" hidden="1">{"'Sheet1'!$L$16"}</definedName>
    <definedName name="CTCT1" localSheetId="0" hidden="1">{"'Sheet1'!$L$16"}</definedName>
    <definedName name="CTCT1" localSheetId="1" hidden="1">{"'Sheet1'!$L$16"}</definedName>
    <definedName name="CTCT1" hidden="1">{"'Sheet1'!$L$16"}</definedName>
    <definedName name="ctieu" localSheetId="0" hidden="1">{"'Sheet1'!$L$16"}</definedName>
    <definedName name="ctieu" localSheetId="1" hidden="1">{"'Sheet1'!$L$16"}</definedName>
    <definedName name="ctieu" hidden="1">{"'Sheet1'!$L$16"}</definedName>
    <definedName name="DCL_22">12117600</definedName>
    <definedName name="DCL_35">25490000</definedName>
    <definedName name="ddd" localSheetId="0" hidden="1">{"'Sheet1'!$L$16"}</definedName>
    <definedName name="ddd" localSheetId="1" hidden="1">{"'Sheet1'!$L$16"}</definedName>
    <definedName name="ddd" hidden="1">{"'Sheet1'!$L$16"}</definedName>
    <definedName name="DenDK" localSheetId="0" hidden="1">{"'Sheet1'!$L$16"}</definedName>
    <definedName name="DenDK" localSheetId="1" hidden="1">{"'Sheet1'!$L$16"}</definedName>
    <definedName name="DenDK" hidden="1">{"'Sheet1'!$L$16"}</definedName>
    <definedName name="DFD" localSheetId="0" hidden="1">{"'Sheet1'!$L$16"}</definedName>
    <definedName name="DFD" localSheetId="1" hidden="1">{"'Sheet1'!$L$16"}</definedName>
    <definedName name="DFD" hidden="1">{"'Sheet1'!$L$16"}</definedName>
    <definedName name="dgfg" localSheetId="0" hidden="1">{"'Sheet1'!$L$16"}</definedName>
    <definedName name="dgfg" localSheetId="1" hidden="1">{"'Sheet1'!$L$16"}</definedName>
    <definedName name="dgfg" hidden="1">{"'Sheet1'!$L$16"}</definedName>
    <definedName name="dien" localSheetId="0" hidden="1">{"'Sheet1'!$L$16"}</definedName>
    <definedName name="dien" localSheetId="1" hidden="1">{"'Sheet1'!$L$16"}</definedName>
    <definedName name="dien" hidden="1">{"'Sheet1'!$L$16"}</definedName>
    <definedName name="Document_array" localSheetId="0">{"Book1"}</definedName>
    <definedName name="Document_array" localSheetId="1">{"Book1"}</definedName>
    <definedName name="Document_array">{"Book1"}</definedName>
    <definedName name="Drop1">"Drop Down 3"</definedName>
    <definedName name="dsfsdf" localSheetId="0" hidden="1">{"'Sheet1'!$L$16"}</definedName>
    <definedName name="dsfsdf" localSheetId="1" hidden="1">{"'Sheet1'!$L$16"}</definedName>
    <definedName name="dsfsdf" hidden="1">{"'Sheet1'!$L$16"}</definedName>
    <definedName name="dsjk" localSheetId="0" hidden="1">{"'Sheet1'!$L$16"}</definedName>
    <definedName name="dsjk" localSheetId="1" hidden="1">{"'Sheet1'!$L$16"}</definedName>
    <definedName name="dsjk" hidden="1">{"'Sheet1'!$L$16"}</definedName>
    <definedName name="DSTD_Clear" localSheetId="0">[1]!DSTD_Clear</definedName>
    <definedName name="DSTD_Clear" localSheetId="1">'BS 02.Von DT'!DSTD_Clear</definedName>
    <definedName name="DSTD_Clear">[0]!DSTD_Clear</definedName>
    <definedName name="dthft" localSheetId="0" hidden="1">{"'Sheet1'!$L$16"}</definedName>
    <definedName name="dthft" localSheetId="1" hidden="1">{"'Sheet1'!$L$16"}</definedName>
    <definedName name="dthft" hidden="1">{"'Sheet1'!$L$16"}</definedName>
    <definedName name="duc" localSheetId="0" hidden="1">{"'Sheet1'!$L$16"}</definedName>
    <definedName name="duc" localSheetId="1" hidden="1">{"'Sheet1'!$L$16"}</definedName>
    <definedName name="duc" hidden="1">{"'Sheet1'!$L$16"}</definedName>
    <definedName name="eqtrwy" localSheetId="0" hidden="1">{"'Sheet1'!$L$16"}</definedName>
    <definedName name="eqtrwy" localSheetId="1" hidden="1">{"'Sheet1'!$L$16"}</definedName>
    <definedName name="eqtrwy" hidden="1">{"'Sheet1'!$L$16"}</definedName>
    <definedName name="fbsdggdsf" localSheetId="0">{"DZ-TDTB2.XLS","Dcksat.xls"}</definedName>
    <definedName name="fbsdggdsf" localSheetId="1">{"DZ-TDTB2.XLS","Dcksat.xls"}</definedName>
    <definedName name="fbsdggdsf">{"DZ-TDTB2.XLS","Dcksat.xls"}</definedName>
    <definedName name="fff" localSheetId="0" hidden="1">{"'Sheet1'!$L$16"}</definedName>
    <definedName name="fff" localSheetId="1" hidden="1">{"'Sheet1'!$L$16"}</definedName>
    <definedName name="fff" hidden="1">{"'Sheet1'!$L$16"}</definedName>
    <definedName name="fg" localSheetId="0" hidden="1">{"'Sheet1'!$L$16"}</definedName>
    <definedName name="fg" localSheetId="1" hidden="1">{"'Sheet1'!$L$16"}</definedName>
    <definedName name="fg" hidden="1">{"'Sheet1'!$L$16"}</definedName>
    <definedName name="FI_12">4820</definedName>
    <definedName name="fkgjk" localSheetId="0" hidden="1">{"'Sheet1'!$L$16"}</definedName>
    <definedName name="fkgjk" localSheetId="1" hidden="1">{"'Sheet1'!$L$16"}</definedName>
    <definedName name="fkgjk" hidden="1">{"'Sheet1'!$L$16"}</definedName>
    <definedName name="fsdfdsf" localSheetId="0" hidden="1">{"'Sheet1'!$L$16"}</definedName>
    <definedName name="fsdfdsf" localSheetId="1" hidden="1">{"'Sheet1'!$L$16"}</definedName>
    <definedName name="fsdfdsf" hidden="1">{"'Sheet1'!$L$16"}</definedName>
    <definedName name="fsf" localSheetId="0">[1]!fsf</definedName>
    <definedName name="fsf" localSheetId="1">'BS 02.Von DT'!fsf</definedName>
    <definedName name="fsf">[0]!fsf</definedName>
    <definedName name="gdhgh" localSheetId="0" hidden="1">{"'Sheet1'!$L$16"}</definedName>
    <definedName name="gdhgh" localSheetId="1" hidden="1">{"'Sheet1'!$L$16"}</definedName>
    <definedName name="gdhgh" hidden="1">{"'Sheet1'!$L$16"}</definedName>
    <definedName name="gfg" localSheetId="0" hidden="1">{"'Sheet1'!$L$16"}</definedName>
    <definedName name="gfg" localSheetId="1" hidden="1">{"'Sheet1'!$L$16"}</definedName>
    <definedName name="gfg" hidden="1">{"'Sheet1'!$L$16"}</definedName>
    <definedName name="GFJHJ" localSheetId="0" hidden="1">{"'Sheet1'!$L$16"}</definedName>
    <definedName name="GFJHJ" localSheetId="1" hidden="1">{"'Sheet1'!$L$16"}</definedName>
    <definedName name="GFJHJ" hidden="1">{"'Sheet1'!$L$16"}</definedName>
    <definedName name="ggg" localSheetId="0" hidden="1">{"'Sheet1'!$L$16"}</definedName>
    <definedName name="ggg" localSheetId="1" hidden="1">{"'Sheet1'!$L$16"}</definedName>
    <definedName name="ggg" hidden="1">{"'Sheet1'!$L$16"}</definedName>
    <definedName name="ggss" localSheetId="0" hidden="1">{"'Sheet1'!$L$16"}</definedName>
    <definedName name="ggss" localSheetId="1" hidden="1">{"'Sheet1'!$L$16"}</definedName>
    <definedName name="ggss" hidden="1">{"'Sheet1'!$L$16"}</definedName>
    <definedName name="gh" localSheetId="0" hidden="1">{"'Sheet1'!$L$16"}</definedName>
    <definedName name="gh" localSheetId="1" hidden="1">{"'Sheet1'!$L$16"}</definedName>
    <definedName name="gh" hidden="1">{"'Sheet1'!$L$16"}</definedName>
    <definedName name="GHDF" localSheetId="0" hidden="1">{"'Sheet1'!$L$16"}</definedName>
    <definedName name="GHDF" localSheetId="1" hidden="1">{"'Sheet1'!$L$16"}</definedName>
    <definedName name="GHDF" hidden="1">{"'Sheet1'!$L$16"}</definedName>
    <definedName name="ghg" localSheetId="0" hidden="1">{"'Sheet1'!$L$16"}</definedName>
    <definedName name="ghg" localSheetId="1" hidden="1">{"'Sheet1'!$L$16"}</definedName>
    <definedName name="ghg" hidden="1">{"'Sheet1'!$L$16"}</definedName>
    <definedName name="ghgh" localSheetId="0" hidden="1">{"'Sheet1'!$L$16"}</definedName>
    <definedName name="ghgh" localSheetId="1" hidden="1">{"'Sheet1'!$L$16"}</definedName>
    <definedName name="ghgh" hidden="1">{"'Sheet1'!$L$16"}</definedName>
    <definedName name="gi">0.4</definedName>
    <definedName name="gjgh" localSheetId="0" hidden="1">{"'Sheet1'!$L$16"}</definedName>
    <definedName name="gjgh" localSheetId="1" hidden="1">{"'Sheet1'!$L$16"}</definedName>
    <definedName name="gjgh" hidden="1">{"'Sheet1'!$L$16"}</definedName>
    <definedName name="gjh" localSheetId="0" hidden="1">{"'Sheet1'!$L$16"}</definedName>
    <definedName name="gjh" localSheetId="1" hidden="1">{"'Sheet1'!$L$16"}</definedName>
    <definedName name="gjh" hidden="1">{"'Sheet1'!$L$16"}</definedName>
    <definedName name="h_xoa" localSheetId="0" hidden="1">{"'Sheet1'!$L$16"}</definedName>
    <definedName name="h_xoa" localSheetId="1" hidden="1">{"'Sheet1'!$L$16"}</definedName>
    <definedName name="h_xoa" hidden="1">{"'Sheet1'!$L$16"}</definedName>
    <definedName name="h_xoa2" localSheetId="0" hidden="1">{"'Sheet1'!$L$16"}</definedName>
    <definedName name="h_xoa2" localSheetId="1" hidden="1">{"'Sheet1'!$L$16"}</definedName>
    <definedName name="h_xoa2" hidden="1">{"'Sheet1'!$L$16"}</definedName>
    <definedName name="HCNA" localSheetId="0" hidden="1">{"'Sheet1'!$L$16"}</definedName>
    <definedName name="HCNA" localSheetId="1" hidden="1">{"'Sheet1'!$L$16"}</definedName>
    <definedName name="HCNA" hidden="1">{"'Sheet1'!$L$16"}</definedName>
    <definedName name="Heä_soá_laép_xaø_H">1.7</definedName>
    <definedName name="hgh" localSheetId="0" hidden="1">{"'Sheet1'!$L$16"}</definedName>
    <definedName name="hgh" localSheetId="1" hidden="1">{"'Sheet1'!$L$16"}</definedName>
    <definedName name="hgh" hidden="1">{"'Sheet1'!$L$16"}</definedName>
    <definedName name="HJ" localSheetId="0" hidden="1">{"'Sheet1'!$L$16"}</definedName>
    <definedName name="HJ" localSheetId="1" hidden="1">{"'Sheet1'!$L$16"}</definedName>
    <definedName name="HJ" hidden="1">{"'Sheet1'!$L$16"}</definedName>
    <definedName name="hjk" localSheetId="0" hidden="1">{"'Sheet1'!$L$16"}</definedName>
    <definedName name="hjk" localSheetId="1" hidden="1">{"'Sheet1'!$L$16"}</definedName>
    <definedName name="hjk" hidden="1">{"'Sheet1'!$L$16"}</definedName>
    <definedName name="hoc">55000</definedName>
    <definedName name="hs">3.36</definedName>
    <definedName name="HSCT3">0.1</definedName>
    <definedName name="HSDN">2.5</definedName>
    <definedName name="HSLXH">1.7</definedName>
    <definedName name="hsm">1.4</definedName>
    <definedName name="hsn">0.5</definedName>
    <definedName name="hsnc_cau">1.626</definedName>
    <definedName name="hsnc_cau2">1.626</definedName>
    <definedName name="hsnc_d">1.6356</definedName>
    <definedName name="hsnc_d2">1.6356</definedName>
    <definedName name="hsvl2">1</definedName>
    <definedName name="htlm" localSheetId="0" hidden="1">{"'Sheet1'!$L$16"}</definedName>
    <definedName name="htlm" localSheetId="1" hidden="1">{"'Sheet1'!$L$16"}</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hidden="1">{"'Sheet1'!$L$16"}</definedName>
    <definedName name="html_control_xoa2" localSheetId="0" hidden="1">{"'Sheet1'!$L$16"}</definedName>
    <definedName name="html_control_xoa2" localSheetId="1"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 localSheetId="0" hidden="1">{"'Sheet1'!$L$16"}</definedName>
    <definedName name="hu" localSheetId="1" hidden="1">{"'Sheet1'!$L$16"}</definedName>
    <definedName name="hu" hidden="1">{"'Sheet1'!$L$16"}</definedName>
    <definedName name="hung" localSheetId="0" hidden="1">{"'Sheet1'!$L$16"}</definedName>
    <definedName name="hung" localSheetId="1" hidden="1">{"'Sheet1'!$L$16"}</definedName>
    <definedName name="hung" hidden="1">{"'Sheet1'!$L$16"}</definedName>
    <definedName name="huy" localSheetId="0" hidden="1">{"'Sheet1'!$L$16"}</definedName>
    <definedName name="huy" localSheetId="1" hidden="1">{"'Sheet1'!$L$16"}</definedName>
    <definedName name="huy" hidden="1">{"'Sheet1'!$L$16"}</definedName>
    <definedName name="huy_xoa" localSheetId="0" hidden="1">{"'Sheet1'!$L$16"}</definedName>
    <definedName name="huy_xoa" localSheetId="1" hidden="1">{"'Sheet1'!$L$16"}</definedName>
    <definedName name="huy_xoa" hidden="1">{"'Sheet1'!$L$16"}</definedName>
    <definedName name="huy_xoa2" localSheetId="0" hidden="1">{"'Sheet1'!$L$16"}</definedName>
    <definedName name="huy_xoa2" localSheetId="1" hidden="1">{"'Sheet1'!$L$16"}</definedName>
    <definedName name="huy_xoa2" hidden="1">{"'Sheet1'!$L$16"}</definedName>
    <definedName name="iÒu_chØnh_theo_TT03" localSheetId="0">hsm</definedName>
    <definedName name="iÒu_chØnh_theo_TT03" localSheetId="1">hsm</definedName>
    <definedName name="iÒu_chØnh_theo_TT03">hsm</definedName>
    <definedName name="it" localSheetId="0" hidden="1">{"'Sheet1'!$L$16"}</definedName>
    <definedName name="it" localSheetId="1" hidden="1">{"'Sheet1'!$L$16"}</definedName>
    <definedName name="it" hidden="1">{"'Sheet1'!$L$16"}</definedName>
    <definedName name="JH" localSheetId="0" hidden="1">{"'Sheet1'!$L$16"}</definedName>
    <definedName name="JH" localSheetId="1" hidden="1">{"'Sheet1'!$L$16"}</definedName>
    <definedName name="JH" hidden="1">{"'Sheet1'!$L$16"}</definedName>
    <definedName name="JHJ" localSheetId="0" hidden="1">{"'Sheet1'!$L$16"}</definedName>
    <definedName name="JHJ" localSheetId="1" hidden="1">{"'Sheet1'!$L$16"}</definedName>
    <definedName name="JHJ" hidden="1">{"'Sheet1'!$L$16"}</definedName>
    <definedName name="jhk" localSheetId="0" hidden="1">{"'Sheet1'!$L$16"}</definedName>
    <definedName name="jhk" localSheetId="1" hidden="1">{"'Sheet1'!$L$16"}</definedName>
    <definedName name="jhk" hidden="1">{"'Sheet1'!$L$16"}</definedName>
    <definedName name="jkjhk" localSheetId="0" hidden="1">{"'Sheet1'!$L$16"}</definedName>
    <definedName name="jkjhk" localSheetId="1" hidden="1">{"'Sheet1'!$L$16"}</definedName>
    <definedName name="jkjhk" hidden="1">{"'Sheet1'!$L$16"}</definedName>
    <definedName name="JKJK" localSheetId="0" hidden="1">{"'Sheet1'!$L$16"}</definedName>
    <definedName name="JKJK" localSheetId="1" hidden="1">{"'Sheet1'!$L$16"}</definedName>
    <definedName name="JKJK" hidden="1">{"'Sheet1'!$L$16"}</definedName>
    <definedName name="JLJKL" localSheetId="0" hidden="1">{"'Sheet1'!$L$16"}</definedName>
    <definedName name="JLJKL" localSheetId="1" hidden="1">{"'Sheet1'!$L$16"}</definedName>
    <definedName name="JLJKL" hidden="1">{"'Sheet1'!$L$16"}</definedName>
    <definedName name="khac">2</definedName>
    <definedName name="khongtruotgia" localSheetId="0" hidden="1">{"'Sheet1'!$L$16"}</definedName>
    <definedName name="khongtruotgia" localSheetId="1" hidden="1">{"'Sheet1'!$L$16"}</definedName>
    <definedName name="khongtruotgia" hidden="1">{"'Sheet1'!$L$16"}</definedName>
    <definedName name="kjk" localSheetId="0" hidden="1">{"'Sheet1'!$L$16"}</definedName>
    <definedName name="kjk" localSheetId="1" hidden="1">{"'Sheet1'!$L$16"}</definedName>
    <definedName name="kjk" hidden="1">{"'Sheet1'!$L$16"}</definedName>
    <definedName name="KL" localSheetId="0" hidden="1">{"'Sheet1'!$L$16"}</definedName>
    <definedName name="KL" localSheetId="1" hidden="1">{"'Sheet1'!$L$16"}</definedName>
    <definedName name="KL" hidden="1">{"'Sheet1'!$L$16"}</definedName>
    <definedName name="KSDA" localSheetId="0" hidden="1">{"'Sheet1'!$L$16"}</definedName>
    <definedName name="KSDA" localSheetId="1" hidden="1">{"'Sheet1'!$L$16"}</definedName>
    <definedName name="KSDA" hidden="1">{"'Sheet1'!$L$16"}</definedName>
    <definedName name="kvl">1.166</definedName>
    <definedName name="L63x6">5800</definedName>
    <definedName name="LBS_22">107800000</definedName>
    <definedName name="limcount" hidden="1">13</definedName>
    <definedName name="ljkl" localSheetId="0" hidden="1">{"'Sheet1'!$L$16"}</definedName>
    <definedName name="ljkl" localSheetId="1" hidden="1">{"'Sheet1'!$L$16"}</definedName>
    <definedName name="ljkl" hidden="1">{"'Sheet1'!$L$16"}</definedName>
    <definedName name="LK" localSheetId="0" hidden="1">{"'Sheet1'!$L$16"}</definedName>
    <definedName name="LK" localSheetId="1" hidden="1">{"'Sheet1'!$L$16"}</definedName>
    <definedName name="LK" hidden="1">{"'Sheet1'!$L$16"}</definedName>
    <definedName name="Maùy_thi_coâng">"mtc"</definedName>
    <definedName name="miyu" localSheetId="0" hidden="1">{"'Sheet1'!$L$16"}</definedName>
    <definedName name="miyu" localSheetId="1" hidden="1">{"'Sheet1'!$L$16"}</definedName>
    <definedName name="miyu" hidden="1">{"'Sheet1'!$L$16"}</definedName>
    <definedName name="mo" localSheetId="0" hidden="1">{"'Sheet1'!$L$16"}</definedName>
    <definedName name="mo" localSheetId="1" hidden="1">{"'Sheet1'!$L$16"}</definedName>
    <definedName name="mo" hidden="1">{"'Sheet1'!$L$16"}</definedName>
    <definedName name="moi" localSheetId="0" hidden="1">{"'Sheet1'!$L$16"}</definedName>
    <definedName name="moi" localSheetId="1" hidden="1">{"'Sheet1'!$L$16"}</definedName>
    <definedName name="moi" hidden="1">{"'Sheet1'!$L$16"}</definedName>
    <definedName name="ncc">1.183</definedName>
    <definedName name="ncd">1.066</definedName>
    <definedName name="Ne" localSheetId="0" hidden="1">{"'Sheet1'!$L$16"}</definedName>
    <definedName name="Ne" localSheetId="1" hidden="1">{"'Sheet1'!$L$16"}</definedName>
    <definedName name="Ne" hidden="1">{"'Sheet1'!$L$16"}</definedName>
    <definedName name="ngu" localSheetId="0" hidden="1">{"'Sheet1'!$L$16"}</definedName>
    <definedName name="ngu" localSheetId="1" hidden="1">{"'Sheet1'!$L$16"}</definedName>
    <definedName name="ngu" hidden="1">{"'Sheet1'!$L$16"}</definedName>
    <definedName name="Nhaân_coâng_baäc_3_0_7__Nhoùm_1">"nc"</definedName>
    <definedName name="nhfffd" localSheetId="0">{"DZ-TDTB2.XLS","Dcksat.xls"}</definedName>
    <definedName name="nhfffd" localSheetId="1">{"DZ-TDTB2.XLS","Dcksat.xls"}</definedName>
    <definedName name="nhfffd">{"DZ-TDTB2.XLS","Dcksat.xls"}</definedName>
    <definedName name="nnn" localSheetId="0" hidden="1">{"'Sheet1'!$L$16"}</definedName>
    <definedName name="nnn" localSheetId="1" hidden="1">{"'Sheet1'!$L$16"}</definedName>
    <definedName name="nnn" hidden="1">{"'Sheet1'!$L$16"}</definedName>
    <definedName name="No.9" localSheetId="0" hidden="1">{"'Sheet1'!$L$16"}</definedName>
    <definedName name="No.9" localSheetId="1" hidden="1">{"'Sheet1'!$L$16"}</definedName>
    <definedName name="No.9" hidden="1">{"'Sheet1'!$L$16"}</definedName>
    <definedName name="o" localSheetId="0" hidden="1">{"'Sheet1'!$L$16"}</definedName>
    <definedName name="o" localSheetId="1" hidden="1">{"'Sheet1'!$L$16"}</definedName>
    <definedName name="o" hidden="1">{"'Sheet1'!$L$16"}</definedName>
    <definedName name="PL" localSheetId="0" hidden="1">{"'Sheet1'!$L$16"}</definedName>
    <definedName name="PL" localSheetId="1" hidden="1">{"'Sheet1'!$L$16"}</definedName>
    <definedName name="PL" hidden="1">{"'Sheet1'!$L$16"}</definedName>
    <definedName name="PlucBcaoTD" localSheetId="0" hidden="1">{"'Sheet1'!$L$16"}</definedName>
    <definedName name="PlucBcaoTD" localSheetId="1" hidden="1">{"'Sheet1'!$L$16"}</definedName>
    <definedName name="PlucBcaoTD" hidden="1">{"'Sheet1'!$L$16"}</definedName>
    <definedName name="_xlnm.Print_Titles" localSheetId="0">'BS 01.Giai ngan'!$5:$7</definedName>
    <definedName name="_xlnm.Print_Titles" localSheetId="1">'BS 02.Von DT'!$6:$9</definedName>
    <definedName name="_xlnm.Print_Titles" localSheetId="2">'BS 03.Von SN'!$6:$9</definedName>
    <definedName name="_xlnm.Print_Titles" localSheetId="7">'BS 08. NQ 114'!$6:$8</definedName>
    <definedName name="PtichDTL" localSheetId="0">[1]!PtichDTL</definedName>
    <definedName name="PtichDTL" localSheetId="1">'BS 02.Von DT'!PtichDTL</definedName>
    <definedName name="PtichDTL">[0]!PtichDTL</definedName>
    <definedName name="qtrwey" localSheetId="0" hidden="1">{"'Sheet1'!$L$16"}</definedName>
    <definedName name="qtrwey" localSheetId="1" hidden="1">{"'Sheet1'!$L$16"}</definedName>
    <definedName name="qtrwey" hidden="1">{"'Sheet1'!$L$16"}</definedName>
    <definedName name="rate">14000</definedName>
    <definedName name="rtr" localSheetId="0" hidden="1">{"'Sheet1'!$L$16"}</definedName>
    <definedName name="rtr" localSheetId="1" hidden="1">{"'Sheet1'!$L$16"}</definedName>
    <definedName name="rtr" hidden="1">{"'Sheet1'!$L$16"}</definedName>
    <definedName name="S" localSheetId="0">{"'Sheet1'!$L$16"}</definedName>
    <definedName name="S" localSheetId="1">{"'Sheet1'!$L$16"}</definedName>
    <definedName name="S">{"'Sheet1'!$L$16"}</definedName>
    <definedName name="SDG" localSheetId="0" hidden="1">{"'Sheet1'!$L$16"}</definedName>
    <definedName name="SDG" localSheetId="1" hidden="1">{"'Sheet1'!$L$16"}</definedName>
    <definedName name="SDG" hidden="1">{"'Sheet1'!$L$16"}</definedName>
    <definedName name="sdgfjhfj" localSheetId="0" hidden="1">{"'Sheet1'!$L$16"}</definedName>
    <definedName name="sdgfjhfj" localSheetId="1" hidden="1">{"'Sheet1'!$L$16"}</definedName>
    <definedName name="sdgfjhfj" hidden="1">{"'Sheet1'!$L$16"}</definedName>
    <definedName name="sencount" hidden="1">13</definedName>
    <definedName name="sf" localSheetId="0" hidden="1">{"'Sheet1'!$L$16"}</definedName>
    <definedName name="sf" localSheetId="1" hidden="1">{"'Sheet1'!$L$16"}</definedName>
    <definedName name="sf" hidden="1">{"'Sheet1'!$L$16"}</definedName>
    <definedName name="sfsd" localSheetId="0" hidden="1">{"'Sheet1'!$L$16"}</definedName>
    <definedName name="sfsd" localSheetId="1" hidden="1">{"'Sheet1'!$L$16"}</definedName>
    <definedName name="sfsd" hidden="1">{"'Sheet1'!$L$16"}</definedName>
    <definedName name="SS" localSheetId="0" hidden="1">{"'Sheet1'!$L$16"}</definedName>
    <definedName name="SS" localSheetId="1" hidden="1">{"'Sheet1'!$L$16"}</definedName>
    <definedName name="SS" hidden="1">{"'Sheet1'!$L$16"}</definedName>
    <definedName name="T.3" localSheetId="0" hidden="1">{"'Sheet1'!$L$16"}</definedName>
    <definedName name="T.3" localSheetId="1" hidden="1">{"'Sheet1'!$L$16"}</definedName>
    <definedName name="T.3" hidden="1">{"'Sheet1'!$L$16"}</definedName>
    <definedName name="Tæng_c_ng_suÊt_hiÖn_t_i">"THOP"</definedName>
    <definedName name="TaxTV">10%</definedName>
    <definedName name="TaxXL">5%</definedName>
    <definedName name="tecco" localSheetId="0" hidden="1">{"'Sheet1'!$L$16"}</definedName>
    <definedName name="tecco" localSheetId="1" hidden="1">{"'Sheet1'!$L$16"}</definedName>
    <definedName name="tecco" hidden="1">{"'Sheet1'!$L$16"}</definedName>
    <definedName name="tha" localSheetId="0" hidden="1">{"'Sheet1'!$L$16"}</definedName>
    <definedName name="tha" localSheetId="1" hidden="1">{"'Sheet1'!$L$16"}</definedName>
    <definedName name="tha" hidden="1">{"'Sheet1'!$L$16"}</definedName>
    <definedName name="Thang1" localSheetId="0" hidden="1">{"'Sheet1'!$L$16"}</definedName>
    <definedName name="Thang1" localSheetId="1" hidden="1">{"'Sheet1'!$L$16"}</definedName>
    <definedName name="Thang1" hidden="1">{"'Sheet1'!$L$16"}</definedName>
    <definedName name="thanh" localSheetId="0" hidden="1">{"'Sheet1'!$L$16"}</definedName>
    <definedName name="thanh" localSheetId="1" hidden="1">{"'Sheet1'!$L$16"}</definedName>
    <definedName name="thanh" hidden="1">{"'Sheet1'!$L$16"}</definedName>
    <definedName name="thepma">10500</definedName>
    <definedName name="THKS" localSheetId="0" hidden="1">{"'Sheet1'!$L$16"}</definedName>
    <definedName name="THKS" localSheetId="1" hidden="1">{"'Sheet1'!$L$16"}</definedName>
    <definedName name="THKS" hidden="1">{"'Sheet1'!$L$16"}</definedName>
    <definedName name="thue">6</definedName>
    <definedName name="thuy" localSheetId="0" hidden="1">{"'Sheet1'!$L$16"}</definedName>
    <definedName name="thuy" localSheetId="1" hidden="1">{"'Sheet1'!$L$16"}</definedName>
    <definedName name="thuy" hidden="1">{"'Sheet1'!$L$16"}</definedName>
    <definedName name="Tiepdiama">9500</definedName>
    <definedName name="TKYB">"TKYB"</definedName>
    <definedName name="trung" localSheetId="0">{"Thuxm2.xls","Sheet1"}</definedName>
    <definedName name="trung" localSheetId="1">{"Thuxm2.xls","Sheet1"}</definedName>
    <definedName name="trung">{"Thuxm2.xls","Sheet1"}</definedName>
    <definedName name="ttc">1550</definedName>
    <definedName name="ttd">1600</definedName>
    <definedName name="tuyennhanh" localSheetId="0" hidden="1">{"'Sheet1'!$L$16"}</definedName>
    <definedName name="tuyennhanh" localSheetId="1" hidden="1">{"'Sheet1'!$L$16"}</definedName>
    <definedName name="tuyennhanh" hidden="1">{"'Sheet1'!$L$16"}</definedName>
    <definedName name="v" localSheetId="0" hidden="1">{"'Sheet1'!$L$16"}</definedName>
    <definedName name="v" localSheetId="1" hidden="1">{"'Sheet1'!$L$16"}</definedName>
    <definedName name="v" hidden="1">{"'Sheet1'!$L$16"}</definedName>
    <definedName name="VAÄT_LIEÄU">"ATRAM"</definedName>
    <definedName name="VATM" localSheetId="0" hidden="1">{"'Sheet1'!$L$16"}</definedName>
    <definedName name="VATM" localSheetId="1" hidden="1">{"'Sheet1'!$L$16"}</definedName>
    <definedName name="VATM" hidden="1">{"'Sheet1'!$L$16"}</definedName>
    <definedName name="vc" localSheetId="0" hidden="1">{"'Sheet1'!$L$16"}</definedName>
    <definedName name="vc" localSheetId="1" hidden="1">{"'Sheet1'!$L$16"}</definedName>
    <definedName name="vc" hidden="1">{"'Sheet1'!$L$16"}</definedName>
    <definedName name="vcbo1" localSheetId="0" hidden="1">{"'Sheet1'!$L$16"}</definedName>
    <definedName name="vcbo1" localSheetId="1" hidden="1">{"'Sheet1'!$L$16"}</definedName>
    <definedName name="vcbo1" hidden="1">{"'Sheet1'!$L$16"}</definedName>
    <definedName name="vlct" localSheetId="0" hidden="1">{"'Sheet1'!$L$16"}</definedName>
    <definedName name="vlct" localSheetId="1" hidden="1">{"'Sheet1'!$L$16"}</definedName>
    <definedName name="vlct" hidden="1">{"'Sheet1'!$L$16"}</definedName>
    <definedName name="VLP" localSheetId="0" hidden="1">{"'Sheet1'!$L$16"}</definedName>
    <definedName name="VLP" localSheetId="1" hidden="1">{"'Sheet1'!$L$16"}</definedName>
    <definedName name="VLP" hidden="1">{"'Sheet1'!$L$16"}</definedName>
    <definedName name="XBCNCKT">5600</definedName>
    <definedName name="XCCT">0.5</definedName>
    <definedName name="xoa1" localSheetId="0" hidden="1">{"'Sheet1'!$L$16"}</definedName>
    <definedName name="xoa1" localSheetId="1" hidden="1">{"'Sheet1'!$L$16"}</definedName>
    <definedName name="xoa1" hidden="1">{"'Sheet1'!$L$16"}</definedName>
    <definedName name="XTKKTTC">7500</definedName>
    <definedName name="xvxcvxc" localSheetId="0" hidden="1">{"'Sheet1'!$L$16"}</definedName>
    <definedName name="xvxcvxc" localSheetId="1" hidden="1">{"'Sheet1'!$L$16"}</definedName>
    <definedName name="xvxcvxc" hidden="1">{"'Sheet1'!$L$16"}</definedName>
    <definedName name="yeu" localSheetId="0" hidden="1">{"'Sheet1'!$L$16"}</definedName>
    <definedName name="yeu" localSheetId="1" hidden="1">{"'Sheet1'!$L$16"}</definedName>
    <definedName name="yeu" hidden="1">{"'Sheet1'!$L$16"}</definedName>
    <definedName name="yiuti" localSheetId="0" hidden="1">{"'Sheet1'!$L$16"}</definedName>
    <definedName name="yiuti" localSheetId="1" hidden="1">{"'Sheet1'!$L$16"}</definedName>
    <definedName name="yiuti" hidden="1">{"'Sheet1'!$L$16"}</definedName>
    <definedName name="ytri" localSheetId="0" hidden="1">{"'Sheet1'!$L$16"}</definedName>
    <definedName name="ytri" localSheetId="1" hidden="1">{"'Sheet1'!$L$16"}</definedName>
    <definedName name="ytri" hidden="1">{"'Sheet1'!$L$16"}</definedName>
    <definedName name="ytru" localSheetId="0" hidden="1">{"'Sheet1'!$L$16"}</definedName>
    <definedName name="ytru" localSheetId="1" hidden="1">{"'Sheet1'!$L$16"}</definedName>
    <definedName name="ytru" hidden="1">{"'Sheet1'!$L$16"}</definedName>
    <definedName name="zcg" localSheetId="0" hidden="1">{"'Sheet1'!$L$16"}</definedName>
    <definedName name="zcg" localSheetId="1" hidden="1">{"'Sheet1'!$L$16"}</definedName>
    <definedName name="zcg" hidden="1">{"'Sheet1'!$L$16"}</definedName>
    <definedName name="zcgxf" localSheetId="0" hidden="1">{"'Sheet1'!$L$16"}</definedName>
    <definedName name="zcgxf" localSheetId="1" hidden="1">{"'Sheet1'!$L$16"}</definedName>
    <definedName name="zcgxf" hidden="1">{"'Sheet1'!$L$16"}</definedName>
  </definedNames>
  <calcPr calcId="144525"/>
</workbook>
</file>

<file path=xl/calcChain.xml><?xml version="1.0" encoding="utf-8"?>
<calcChain xmlns="http://schemas.openxmlformats.org/spreadsheetml/2006/main">
  <c r="O8" i="11" l="1"/>
  <c r="AG78" i="14" l="1"/>
  <c r="N78" i="14"/>
  <c r="AB37" i="14"/>
  <c r="W37" i="14"/>
  <c r="AG34" i="14"/>
  <c r="AB34" i="14"/>
  <c r="W34" i="14"/>
  <c r="AB33" i="14"/>
  <c r="W33" i="14"/>
  <c r="AI33" i="14"/>
  <c r="AG33" i="14"/>
  <c r="AI98" i="14" l="1"/>
  <c r="AH98" i="14"/>
  <c r="X98" i="14"/>
  <c r="N98" i="14"/>
  <c r="D98" i="14"/>
  <c r="AI97" i="14"/>
  <c r="AH97" i="14"/>
  <c r="X97" i="14"/>
  <c r="N97" i="14"/>
  <c r="D97" i="14"/>
  <c r="AI96" i="14"/>
  <c r="AH96" i="14"/>
  <c r="X96" i="14"/>
  <c r="N96" i="14"/>
  <c r="D96" i="14"/>
  <c r="AI95" i="14"/>
  <c r="AH95" i="14"/>
  <c r="X95" i="14"/>
  <c r="N95" i="14"/>
  <c r="D95" i="14"/>
  <c r="AI94" i="14"/>
  <c r="AH94" i="14"/>
  <c r="X94" i="14"/>
  <c r="N94" i="14"/>
  <c r="D94" i="14"/>
  <c r="AI93" i="14"/>
  <c r="AH93" i="14"/>
  <c r="X93" i="14"/>
  <c r="N93" i="14"/>
  <c r="D93" i="14"/>
  <c r="AI92" i="14"/>
  <c r="AH92" i="14"/>
  <c r="X92" i="14"/>
  <c r="N92" i="14"/>
  <c r="D92" i="14"/>
  <c r="AI91" i="14"/>
  <c r="AH91" i="14"/>
  <c r="X91" i="14"/>
  <c r="N91" i="14"/>
  <c r="N89" i="14" s="1"/>
  <c r="D91" i="14"/>
  <c r="AI90" i="14"/>
  <c r="AH90" i="14"/>
  <c r="X90" i="14"/>
  <c r="N90" i="14"/>
  <c r="D90" i="14"/>
  <c r="AG89" i="14"/>
  <c r="AF89" i="14"/>
  <c r="AE89" i="14"/>
  <c r="AD89" i="14"/>
  <c r="AC89" i="14"/>
  <c r="AB89" i="14"/>
  <c r="AA89" i="14"/>
  <c r="Z89" i="14"/>
  <c r="Y89" i="14"/>
  <c r="X89" i="14"/>
  <c r="W89" i="14"/>
  <c r="V89" i="14"/>
  <c r="U89" i="14"/>
  <c r="T89" i="14"/>
  <c r="S89" i="14"/>
  <c r="R89" i="14"/>
  <c r="Q89" i="14"/>
  <c r="P89" i="14"/>
  <c r="O89" i="14"/>
  <c r="M89" i="14"/>
  <c r="L89" i="14"/>
  <c r="K89" i="14"/>
  <c r="J89" i="14"/>
  <c r="I89" i="14"/>
  <c r="H89" i="14"/>
  <c r="G89" i="14"/>
  <c r="F89" i="14"/>
  <c r="E89" i="14"/>
  <c r="D89" i="14"/>
  <c r="C89" i="14"/>
  <c r="AI88" i="14"/>
  <c r="AH88" i="14"/>
  <c r="X88" i="14"/>
  <c r="N88" i="14"/>
  <c r="D88" i="14"/>
  <c r="AI87" i="14"/>
  <c r="AH87" i="14"/>
  <c r="X87" i="14"/>
  <c r="N87" i="14"/>
  <c r="D87" i="14"/>
  <c r="AI86" i="14"/>
  <c r="AH86" i="14"/>
  <c r="X86" i="14"/>
  <c r="N86" i="14"/>
  <c r="D86" i="14"/>
  <c r="AI85" i="14"/>
  <c r="AH85" i="14"/>
  <c r="X85" i="14"/>
  <c r="N85" i="14"/>
  <c r="D85" i="14"/>
  <c r="AI84" i="14"/>
  <c r="AH84" i="14"/>
  <c r="X84" i="14"/>
  <c r="N84" i="14"/>
  <c r="D84" i="14"/>
  <c r="AI83" i="14"/>
  <c r="AH83" i="14"/>
  <c r="X83" i="14"/>
  <c r="N83" i="14"/>
  <c r="D83" i="14"/>
  <c r="X82" i="14"/>
  <c r="C82" i="14" s="1"/>
  <c r="N82" i="14"/>
  <c r="D82" i="14"/>
  <c r="AH81" i="14"/>
  <c r="X81" i="14"/>
  <c r="N81" i="14"/>
  <c r="D81" i="14"/>
  <c r="C81" i="14"/>
  <c r="AI81" i="14" s="1"/>
  <c r="X80" i="14"/>
  <c r="C80" i="14" s="1"/>
  <c r="N80" i="14"/>
  <c r="D80" i="14"/>
  <c r="AI79" i="14"/>
  <c r="AH79" i="14"/>
  <c r="X79" i="14"/>
  <c r="N79" i="14"/>
  <c r="D79" i="14"/>
  <c r="X78" i="14"/>
  <c r="C78" i="14" s="1"/>
  <c r="AI78" i="14" s="1"/>
  <c r="D78" i="14"/>
  <c r="AH78" i="14"/>
  <c r="D77" i="14"/>
  <c r="AF76" i="14"/>
  <c r="AE76" i="14"/>
  <c r="AD76" i="14"/>
  <c r="AC76" i="14"/>
  <c r="AB76" i="14"/>
  <c r="AA76" i="14"/>
  <c r="Z76" i="14"/>
  <c r="Y76" i="14"/>
  <c r="V76" i="14"/>
  <c r="U76" i="14"/>
  <c r="T76" i="14"/>
  <c r="S76" i="14"/>
  <c r="R76" i="14"/>
  <c r="Q76" i="14"/>
  <c r="P76" i="14"/>
  <c r="O76" i="14"/>
  <c r="M76" i="14"/>
  <c r="L76" i="14"/>
  <c r="K76" i="14"/>
  <c r="J76" i="14"/>
  <c r="I76" i="14"/>
  <c r="H76" i="14"/>
  <c r="G76" i="14"/>
  <c r="F76" i="14"/>
  <c r="E76" i="14"/>
  <c r="D76" i="14"/>
  <c r="AI75" i="14"/>
  <c r="AH75" i="14"/>
  <c r="X75" i="14"/>
  <c r="N75" i="14"/>
  <c r="D75" i="14"/>
  <c r="AI74" i="14"/>
  <c r="AH74" i="14"/>
  <c r="X74" i="14"/>
  <c r="N74" i="14"/>
  <c r="D74" i="14"/>
  <c r="AI73" i="14"/>
  <c r="AH73" i="14"/>
  <c r="X73" i="14"/>
  <c r="N73" i="14"/>
  <c r="D73" i="14"/>
  <c r="AI72" i="14"/>
  <c r="AH72" i="14"/>
  <c r="X72" i="14"/>
  <c r="N72" i="14"/>
  <c r="D72" i="14"/>
  <c r="AI71" i="14"/>
  <c r="AH71" i="14"/>
  <c r="X71" i="14"/>
  <c r="N71" i="14"/>
  <c r="D71" i="14"/>
  <c r="AI70" i="14"/>
  <c r="AH70" i="14"/>
  <c r="X70" i="14"/>
  <c r="N70" i="14"/>
  <c r="D70" i="14"/>
  <c r="AI69" i="14"/>
  <c r="AH69" i="14"/>
  <c r="X69" i="14"/>
  <c r="N69" i="14"/>
  <c r="D69" i="14"/>
  <c r="AI68" i="14"/>
  <c r="AH68" i="14"/>
  <c r="X68" i="14"/>
  <c r="X67" i="14" s="1"/>
  <c r="N68" i="14"/>
  <c r="N67" i="14" s="1"/>
  <c r="D68" i="14"/>
  <c r="AG67" i="14"/>
  <c r="AF67" i="14"/>
  <c r="AE67" i="14"/>
  <c r="AD67" i="14"/>
  <c r="AC67" i="14"/>
  <c r="AB67" i="14"/>
  <c r="AA67" i="14"/>
  <c r="Z67" i="14"/>
  <c r="Y67" i="14"/>
  <c r="W67" i="14"/>
  <c r="V67" i="14"/>
  <c r="U67" i="14"/>
  <c r="T67" i="14"/>
  <c r="S67" i="14"/>
  <c r="R67" i="14"/>
  <c r="Q67" i="14"/>
  <c r="P67" i="14"/>
  <c r="O67" i="14"/>
  <c r="M67" i="14"/>
  <c r="L67" i="14"/>
  <c r="K67" i="14"/>
  <c r="J67" i="14"/>
  <c r="I67" i="14"/>
  <c r="H67" i="14"/>
  <c r="G67" i="14"/>
  <c r="F67" i="14"/>
  <c r="E67" i="14"/>
  <c r="D67" i="14"/>
  <c r="C67" i="14"/>
  <c r="AI66" i="14"/>
  <c r="AH66" i="14"/>
  <c r="X66" i="14"/>
  <c r="N66" i="14"/>
  <c r="D66" i="14"/>
  <c r="AI65" i="14"/>
  <c r="AH65" i="14"/>
  <c r="X65" i="14"/>
  <c r="N65" i="14"/>
  <c r="D65" i="14"/>
  <c r="AI64" i="14"/>
  <c r="AH64" i="14"/>
  <c r="X64" i="14"/>
  <c r="N64" i="14"/>
  <c r="D64" i="14"/>
  <c r="AI63" i="14"/>
  <c r="AH63" i="14"/>
  <c r="X63" i="14"/>
  <c r="N63" i="14"/>
  <c r="D63" i="14"/>
  <c r="AI62" i="14"/>
  <c r="AH62" i="14"/>
  <c r="X62" i="14"/>
  <c r="N62" i="14"/>
  <c r="D62" i="14"/>
  <c r="AI61" i="14"/>
  <c r="AH61" i="14"/>
  <c r="X61" i="14"/>
  <c r="N61" i="14"/>
  <c r="D61" i="14"/>
  <c r="AI60" i="14"/>
  <c r="AH60" i="14"/>
  <c r="X60" i="14"/>
  <c r="N60" i="14"/>
  <c r="D60" i="14"/>
  <c r="AI59" i="14"/>
  <c r="AH59" i="14"/>
  <c r="X59" i="14"/>
  <c r="N59" i="14"/>
  <c r="D59" i="14"/>
  <c r="AI58" i="14"/>
  <c r="AH58" i="14"/>
  <c r="X58" i="14"/>
  <c r="N58" i="14"/>
  <c r="D58" i="14"/>
  <c r="AI57" i="14"/>
  <c r="AH57" i="14"/>
  <c r="X57" i="14"/>
  <c r="N57" i="14"/>
  <c r="D57" i="14"/>
  <c r="AI56" i="14"/>
  <c r="AH56" i="14"/>
  <c r="X56" i="14"/>
  <c r="N56" i="14"/>
  <c r="D56" i="14"/>
  <c r="AI55" i="14"/>
  <c r="AH55" i="14"/>
  <c r="X55" i="14"/>
  <c r="N55" i="14"/>
  <c r="D55" i="14"/>
  <c r="AI54" i="14"/>
  <c r="AH54" i="14"/>
  <c r="X54" i="14"/>
  <c r="N54" i="14"/>
  <c r="N52" i="14" s="1"/>
  <c r="D54" i="14"/>
  <c r="AI53" i="14"/>
  <c r="AH53" i="14"/>
  <c r="X53" i="14"/>
  <c r="X52" i="14" s="1"/>
  <c r="N53" i="14"/>
  <c r="D53" i="14"/>
  <c r="AG52" i="14"/>
  <c r="AF52" i="14"/>
  <c r="AE52" i="14"/>
  <c r="AD52" i="14"/>
  <c r="AC52" i="14"/>
  <c r="AB52" i="14"/>
  <c r="AA52" i="14"/>
  <c r="Z52" i="14"/>
  <c r="Y52" i="14"/>
  <c r="W52" i="14"/>
  <c r="V52" i="14"/>
  <c r="U52" i="14"/>
  <c r="T52" i="14"/>
  <c r="S52" i="14"/>
  <c r="R52" i="14"/>
  <c r="Q52" i="14"/>
  <c r="P52" i="14"/>
  <c r="O52" i="14"/>
  <c r="M52" i="14"/>
  <c r="L52" i="14"/>
  <c r="K52" i="14"/>
  <c r="J52" i="14"/>
  <c r="I52" i="14"/>
  <c r="H52" i="14"/>
  <c r="G52" i="14"/>
  <c r="F52" i="14"/>
  <c r="E52" i="14"/>
  <c r="D52" i="14"/>
  <c r="C52" i="14"/>
  <c r="AI51" i="14"/>
  <c r="AH51" i="14"/>
  <c r="X51" i="14"/>
  <c r="N51" i="14"/>
  <c r="D51" i="14"/>
  <c r="AI50" i="14"/>
  <c r="AH50" i="14"/>
  <c r="X50" i="14"/>
  <c r="N50" i="14"/>
  <c r="D50" i="14"/>
  <c r="AI49" i="14"/>
  <c r="AH49" i="14"/>
  <c r="X49" i="14"/>
  <c r="N49" i="14"/>
  <c r="D49" i="14"/>
  <c r="AI48" i="14"/>
  <c r="AH48" i="14"/>
  <c r="X48" i="14"/>
  <c r="N48" i="14"/>
  <c r="D48" i="14"/>
  <c r="AI47" i="14"/>
  <c r="AH47" i="14"/>
  <c r="X47" i="14"/>
  <c r="N47" i="14"/>
  <c r="D47" i="14"/>
  <c r="AI46" i="14"/>
  <c r="AH46" i="14"/>
  <c r="X46" i="14"/>
  <c r="N46" i="14"/>
  <c r="D46" i="14"/>
  <c r="AI45" i="14"/>
  <c r="AH45" i="14"/>
  <c r="X45" i="14"/>
  <c r="N45" i="14"/>
  <c r="D45" i="14"/>
  <c r="AI44" i="14"/>
  <c r="AH44" i="14"/>
  <c r="X44" i="14"/>
  <c r="N44" i="14"/>
  <c r="D44" i="14"/>
  <c r="AI43" i="14"/>
  <c r="AH43" i="14"/>
  <c r="X43" i="14"/>
  <c r="N43" i="14"/>
  <c r="D43" i="14"/>
  <c r="AI42" i="14"/>
  <c r="AH42" i="14"/>
  <c r="X42" i="14"/>
  <c r="N42" i="14"/>
  <c r="D42" i="14"/>
  <c r="AI41" i="14"/>
  <c r="AH41" i="14"/>
  <c r="X41" i="14"/>
  <c r="N41" i="14"/>
  <c r="D41" i="14"/>
  <c r="AI40" i="14"/>
  <c r="AH40" i="14"/>
  <c r="X40" i="14"/>
  <c r="N40" i="14"/>
  <c r="D40" i="14"/>
  <c r="AI39" i="14"/>
  <c r="AH39" i="14"/>
  <c r="X39" i="14"/>
  <c r="N39" i="14"/>
  <c r="D39" i="14"/>
  <c r="AI38" i="14"/>
  <c r="AH38" i="14"/>
  <c r="X38" i="14"/>
  <c r="N38" i="14"/>
  <c r="D38" i="14"/>
  <c r="AI37" i="14"/>
  <c r="AH37" i="14"/>
  <c r="X37" i="14"/>
  <c r="X36" i="14" s="1"/>
  <c r="N37" i="14"/>
  <c r="N36" i="14" s="1"/>
  <c r="D37" i="14"/>
  <c r="D36" i="14" s="1"/>
  <c r="AG36" i="14"/>
  <c r="AF36" i="14"/>
  <c r="AE36" i="14"/>
  <c r="AD36" i="14"/>
  <c r="AC36" i="14"/>
  <c r="AB36" i="14"/>
  <c r="AA36" i="14"/>
  <c r="Z36" i="14"/>
  <c r="Y36" i="14"/>
  <c r="W36" i="14"/>
  <c r="V36" i="14"/>
  <c r="U36" i="14"/>
  <c r="T36" i="14"/>
  <c r="S36" i="14"/>
  <c r="R36" i="14"/>
  <c r="Q36" i="14"/>
  <c r="P36" i="14"/>
  <c r="O36" i="14"/>
  <c r="M36" i="14"/>
  <c r="L36" i="14"/>
  <c r="K36" i="14"/>
  <c r="J36" i="14"/>
  <c r="I36" i="14"/>
  <c r="H36" i="14"/>
  <c r="G36" i="14"/>
  <c r="F36" i="14"/>
  <c r="E36" i="14"/>
  <c r="C36" i="14"/>
  <c r="AI35" i="14"/>
  <c r="AH35" i="14"/>
  <c r="X35" i="14"/>
  <c r="N35" i="14"/>
  <c r="D35" i="14"/>
  <c r="AI34" i="14"/>
  <c r="AH34" i="14"/>
  <c r="X34" i="14"/>
  <c r="N34" i="14"/>
  <c r="D34" i="14"/>
  <c r="AH33" i="14"/>
  <c r="X33" i="14"/>
  <c r="D33" i="14"/>
  <c r="AI32" i="14"/>
  <c r="AH32" i="14"/>
  <c r="X32" i="14"/>
  <c r="N32" i="14"/>
  <c r="D32" i="14"/>
  <c r="AI31" i="14"/>
  <c r="AH31" i="14"/>
  <c r="X31" i="14"/>
  <c r="N31" i="14"/>
  <c r="D31" i="14"/>
  <c r="AI30" i="14"/>
  <c r="AH30" i="14"/>
  <c r="X30" i="14"/>
  <c r="N30" i="14"/>
  <c r="D30" i="14"/>
  <c r="AI29" i="14"/>
  <c r="AH29" i="14"/>
  <c r="X29" i="14"/>
  <c r="N29" i="14"/>
  <c r="D29" i="14"/>
  <c r="AG28" i="14"/>
  <c r="AF28" i="14"/>
  <c r="AE28" i="14"/>
  <c r="AD28" i="14"/>
  <c r="AC28" i="14"/>
  <c r="AB28" i="14"/>
  <c r="AA28" i="14"/>
  <c r="Z28" i="14"/>
  <c r="Y28" i="14"/>
  <c r="V28" i="14"/>
  <c r="U28" i="14"/>
  <c r="T28" i="14"/>
  <c r="S28" i="14"/>
  <c r="R28" i="14"/>
  <c r="Q28" i="14"/>
  <c r="P28" i="14"/>
  <c r="O28" i="14"/>
  <c r="M28" i="14"/>
  <c r="L28" i="14"/>
  <c r="K28" i="14"/>
  <c r="J28" i="14"/>
  <c r="I28" i="14"/>
  <c r="H28" i="14"/>
  <c r="G28" i="14"/>
  <c r="F28" i="14"/>
  <c r="E28" i="14"/>
  <c r="D28" i="14"/>
  <c r="C28" i="14"/>
  <c r="AI27" i="14"/>
  <c r="AH27" i="14"/>
  <c r="X27" i="14"/>
  <c r="N27" i="14"/>
  <c r="D27" i="14"/>
  <c r="AI26" i="14"/>
  <c r="AH26" i="14"/>
  <c r="X26" i="14"/>
  <c r="N26" i="14"/>
  <c r="D26" i="14"/>
  <c r="AI25" i="14"/>
  <c r="AH25" i="14"/>
  <c r="X25" i="14"/>
  <c r="N25" i="14"/>
  <c r="D25" i="14"/>
  <c r="AI24" i="14"/>
  <c r="AH24" i="14"/>
  <c r="X24" i="14"/>
  <c r="N24" i="14"/>
  <c r="D24" i="14"/>
  <c r="AI23" i="14"/>
  <c r="AH23" i="14"/>
  <c r="X23" i="14"/>
  <c r="N23" i="14"/>
  <c r="D23" i="14"/>
  <c r="AI22" i="14"/>
  <c r="AH22" i="14"/>
  <c r="X22" i="14"/>
  <c r="N22" i="14"/>
  <c r="D22" i="14"/>
  <c r="AI21" i="14"/>
  <c r="AH21" i="14"/>
  <c r="X21" i="14"/>
  <c r="N21" i="14"/>
  <c r="D21" i="14"/>
  <c r="AI20" i="14"/>
  <c r="AH20" i="14"/>
  <c r="X20" i="14"/>
  <c r="N20" i="14"/>
  <c r="D20" i="14"/>
  <c r="AI19" i="14"/>
  <c r="AH19" i="14"/>
  <c r="X19" i="14"/>
  <c r="X16" i="14" s="1"/>
  <c r="N19" i="14"/>
  <c r="D19" i="14"/>
  <c r="AI18" i="14"/>
  <c r="AH18" i="14"/>
  <c r="X18" i="14"/>
  <c r="N18" i="14"/>
  <c r="D18" i="14"/>
  <c r="AI17" i="14"/>
  <c r="AH17" i="14"/>
  <c r="X17" i="14"/>
  <c r="N17" i="14"/>
  <c r="D17" i="14"/>
  <c r="D16" i="14" s="1"/>
  <c r="AG16" i="14"/>
  <c r="AF16" i="14"/>
  <c r="AE16" i="14"/>
  <c r="AD16" i="14"/>
  <c r="AC16" i="14"/>
  <c r="AB16" i="14"/>
  <c r="AA16" i="14"/>
  <c r="Z16" i="14"/>
  <c r="Y16" i="14"/>
  <c r="W16" i="14"/>
  <c r="V16" i="14"/>
  <c r="U16" i="14"/>
  <c r="T16" i="14"/>
  <c r="S16" i="14"/>
  <c r="R16" i="14"/>
  <c r="Q16" i="14"/>
  <c r="P16" i="14"/>
  <c r="O16" i="14"/>
  <c r="N16" i="14"/>
  <c r="M16" i="14"/>
  <c r="L16" i="14"/>
  <c r="K16" i="14"/>
  <c r="J16" i="14"/>
  <c r="I16" i="14"/>
  <c r="H16" i="14"/>
  <c r="G16" i="14"/>
  <c r="F16" i="14"/>
  <c r="E16" i="14"/>
  <c r="C16" i="14"/>
  <c r="AI15" i="14"/>
  <c r="AH15" i="14"/>
  <c r="X15" i="14"/>
  <c r="N15" i="14"/>
  <c r="D15" i="14"/>
  <c r="AI14" i="14"/>
  <c r="AH14" i="14"/>
  <c r="X14" i="14"/>
  <c r="N14" i="14"/>
  <c r="N12" i="14" s="1"/>
  <c r="D14" i="14"/>
  <c r="AI13" i="14"/>
  <c r="AH13" i="14"/>
  <c r="X13" i="14"/>
  <c r="X12" i="14" s="1"/>
  <c r="N13" i="14"/>
  <c r="D13" i="14"/>
  <c r="AG12" i="14"/>
  <c r="AF12" i="14"/>
  <c r="AF11" i="14" s="1"/>
  <c r="AE12" i="14"/>
  <c r="AD12" i="14"/>
  <c r="AD11" i="14" s="1"/>
  <c r="AC12" i="14"/>
  <c r="AC11" i="14" s="1"/>
  <c r="AB12" i="14"/>
  <c r="AA12" i="14"/>
  <c r="Z12" i="14"/>
  <c r="Z11" i="14" s="1"/>
  <c r="Y12" i="14"/>
  <c r="Y11" i="14" s="1"/>
  <c r="W12" i="14"/>
  <c r="V12" i="14"/>
  <c r="V11" i="14" s="1"/>
  <c r="U12" i="14"/>
  <c r="U11" i="14" s="1"/>
  <c r="T12" i="14"/>
  <c r="T11" i="14" s="1"/>
  <c r="S12" i="14"/>
  <c r="R12" i="14"/>
  <c r="Q12" i="14"/>
  <c r="Q11" i="14" s="1"/>
  <c r="P12" i="14"/>
  <c r="P11" i="14" s="1"/>
  <c r="O12" i="14"/>
  <c r="M12" i="14"/>
  <c r="M11" i="14" s="1"/>
  <c r="L12" i="14"/>
  <c r="L11" i="14" s="1"/>
  <c r="K12" i="14"/>
  <c r="J12" i="14"/>
  <c r="J11" i="14" s="1"/>
  <c r="I12" i="14"/>
  <c r="I11" i="14" s="1"/>
  <c r="H12" i="14"/>
  <c r="H11" i="14" s="1"/>
  <c r="G12" i="14"/>
  <c r="F12" i="14"/>
  <c r="F11" i="14" s="1"/>
  <c r="E12" i="14"/>
  <c r="E11" i="14" s="1"/>
  <c r="D12" i="14"/>
  <c r="D11" i="14" s="1"/>
  <c r="C12" i="14"/>
  <c r="AE11" i="14"/>
  <c r="AA11" i="14"/>
  <c r="S11" i="14"/>
  <c r="O11" i="14"/>
  <c r="K11" i="14"/>
  <c r="G11" i="14"/>
  <c r="O16" i="28"/>
  <c r="O15" i="28"/>
  <c r="O14" i="28"/>
  <c r="X28" i="14" l="1"/>
  <c r="AB11" i="14"/>
  <c r="R11" i="14"/>
  <c r="AI80" i="14"/>
  <c r="AH80" i="14"/>
  <c r="AI82" i="14"/>
  <c r="AH82" i="14"/>
  <c r="I14" i="28" l="1"/>
  <c r="R16" i="26" l="1"/>
  <c r="R17" i="26" l="1"/>
  <c r="R18" i="26"/>
  <c r="R19" i="26"/>
  <c r="R20" i="26"/>
  <c r="R21" i="26"/>
  <c r="Q15" i="26"/>
  <c r="Q16" i="26"/>
  <c r="Q17" i="26"/>
  <c r="Q18" i="26"/>
  <c r="Q19" i="26"/>
  <c r="Q20" i="26"/>
  <c r="Q21" i="26"/>
  <c r="Q14" i="26"/>
  <c r="P15" i="26"/>
  <c r="P16" i="26"/>
  <c r="P17" i="26"/>
  <c r="P18" i="26"/>
  <c r="P19" i="26"/>
  <c r="P20" i="26"/>
  <c r="P21" i="26"/>
  <c r="P14" i="26"/>
  <c r="O15" i="26"/>
  <c r="O16" i="26"/>
  <c r="O17" i="26"/>
  <c r="O18" i="26"/>
  <c r="O19" i="26"/>
  <c r="O20" i="26"/>
  <c r="O21" i="26"/>
  <c r="O14" i="26"/>
  <c r="I11" i="27"/>
  <c r="C11" i="27"/>
  <c r="M19" i="27" l="1"/>
  <c r="K19" i="27" s="1"/>
  <c r="M14" i="27"/>
  <c r="M18" i="27"/>
  <c r="D14" i="27"/>
  <c r="H14" i="27"/>
  <c r="H15" i="27"/>
  <c r="H16" i="27"/>
  <c r="H17" i="27"/>
  <c r="H18" i="27"/>
  <c r="H19" i="27"/>
  <c r="H20" i="27"/>
  <c r="D15" i="27"/>
  <c r="D19" i="27"/>
  <c r="D20" i="27"/>
  <c r="M13" i="27"/>
  <c r="K13" i="27" s="1"/>
  <c r="D13" i="27" l="1"/>
  <c r="C12" i="28"/>
  <c r="G14" i="28"/>
  <c r="D14" i="28" s="1"/>
  <c r="D15" i="28"/>
  <c r="G15" i="28"/>
  <c r="D16" i="28" l="1"/>
  <c r="I17" i="28" l="1"/>
  <c r="N17" i="28"/>
  <c r="G17" i="28"/>
  <c r="D17" i="28" s="1"/>
  <c r="N18" i="28" l="1"/>
  <c r="I18" i="28"/>
  <c r="D18" i="28"/>
  <c r="G18" i="28"/>
  <c r="I19" i="28" l="1"/>
  <c r="N20" i="28" l="1"/>
  <c r="J20" i="28" s="1"/>
  <c r="C20" i="28"/>
  <c r="I20" i="28" s="1"/>
  <c r="F20" i="28" l="1"/>
  <c r="D20" i="28" s="1"/>
  <c r="C21" i="28" l="1"/>
  <c r="I21" i="28" s="1"/>
  <c r="N21" i="28" s="1"/>
  <c r="G21" i="28"/>
  <c r="AC35" i="11"/>
  <c r="AF35" i="11"/>
  <c r="R35" i="11"/>
  <c r="M35" i="11"/>
  <c r="H30" i="20"/>
  <c r="P32" i="11"/>
  <c r="Q32" i="11"/>
  <c r="R32" i="11"/>
  <c r="O32" i="11"/>
  <c r="P31" i="11"/>
  <c r="Q31" i="11"/>
  <c r="R31" i="11"/>
  <c r="O31" i="11"/>
  <c r="P29" i="11"/>
  <c r="Q29" i="11"/>
  <c r="R29" i="11"/>
  <c r="O29" i="11"/>
  <c r="P28" i="11"/>
  <c r="Q28" i="11"/>
  <c r="R28" i="11"/>
  <c r="O28" i="11"/>
  <c r="P26" i="11"/>
  <c r="Q26" i="11"/>
  <c r="R26" i="11"/>
  <c r="O26" i="11"/>
  <c r="P25" i="11"/>
  <c r="Q25" i="11"/>
  <c r="R25" i="11"/>
  <c r="O25" i="11"/>
  <c r="P23" i="11"/>
  <c r="Q23" i="11"/>
  <c r="R23" i="11"/>
  <c r="O23" i="11"/>
  <c r="P22" i="11"/>
  <c r="Q22" i="11"/>
  <c r="R22" i="11"/>
  <c r="O22" i="11"/>
  <c r="P20" i="11"/>
  <c r="Q20" i="11"/>
  <c r="R20" i="11"/>
  <c r="O20" i="11"/>
  <c r="P19" i="11"/>
  <c r="Q19" i="11"/>
  <c r="R19" i="11"/>
  <c r="O19" i="11"/>
  <c r="P17" i="11"/>
  <c r="Q17" i="11"/>
  <c r="R17" i="11"/>
  <c r="O17" i="11"/>
  <c r="P16" i="11"/>
  <c r="Q16" i="11"/>
  <c r="R16" i="11"/>
  <c r="O16" i="11"/>
  <c r="P14" i="11"/>
  <c r="Q14" i="11"/>
  <c r="R14" i="11"/>
  <c r="O14" i="11"/>
  <c r="P13" i="11"/>
  <c r="Q13" i="11"/>
  <c r="R13" i="11"/>
  <c r="O13" i="11"/>
  <c r="C20" i="20"/>
  <c r="C19" i="20" s="1"/>
  <c r="H20" i="20"/>
  <c r="D13" i="20"/>
  <c r="C13" i="20"/>
  <c r="C16" i="20"/>
  <c r="C23" i="20"/>
  <c r="C21" i="20"/>
  <c r="C25" i="20" l="1"/>
  <c r="W24" i="23" l="1"/>
  <c r="W23" i="23"/>
  <c r="W22" i="23"/>
  <c r="W20" i="23"/>
  <c r="W17" i="23"/>
  <c r="W15" i="23"/>
  <c r="X24" i="23"/>
  <c r="X23" i="23"/>
  <c r="X22" i="23"/>
  <c r="X20" i="23"/>
  <c r="X18" i="23"/>
  <c r="X17" i="23"/>
  <c r="X15" i="23"/>
  <c r="X14" i="23"/>
  <c r="W21" i="23"/>
  <c r="W19" i="23"/>
  <c r="W18" i="23"/>
  <c r="X21" i="23"/>
  <c r="X19" i="23"/>
  <c r="X16" i="23"/>
  <c r="E17" i="23" l="1"/>
  <c r="P23" i="23"/>
  <c r="O23" i="23"/>
  <c r="E24" i="23"/>
  <c r="E14" i="23"/>
  <c r="E19" i="23"/>
  <c r="M16" i="23"/>
  <c r="M23" i="23"/>
  <c r="M22" i="23"/>
  <c r="M21" i="23"/>
  <c r="M18" i="23"/>
  <c r="E18" i="23" s="1"/>
  <c r="M20" i="23"/>
  <c r="E20" i="23" s="1"/>
  <c r="M15" i="23"/>
  <c r="AF26" i="11" l="1"/>
  <c r="I23" i="11"/>
  <c r="I22" i="11"/>
  <c r="R26" i="20"/>
  <c r="R27" i="20"/>
  <c r="R28" i="20"/>
  <c r="R29" i="20"/>
  <c r="R30" i="20"/>
  <c r="R24" i="20"/>
  <c r="R22" i="20"/>
  <c r="D12" i="20" l="1"/>
  <c r="X35" i="11"/>
  <c r="AC34" i="11"/>
  <c r="X13" i="23" l="1"/>
  <c r="T13" i="23"/>
  <c r="S13" i="23"/>
  <c r="R13" i="23"/>
  <c r="R11" i="23" s="1"/>
  <c r="Q20" i="23"/>
  <c r="Q21" i="23"/>
  <c r="Q15" i="23"/>
  <c r="Q16" i="23"/>
  <c r="Q17" i="23"/>
  <c r="Q18" i="23"/>
  <c r="Q22" i="23"/>
  <c r="Q23" i="23"/>
  <c r="Q24" i="23"/>
  <c r="Q14" i="23"/>
  <c r="E15" i="23"/>
  <c r="AA35" i="11" l="1"/>
  <c r="X11" i="23"/>
  <c r="Z13" i="23"/>
  <c r="Z11" i="23" s="1"/>
  <c r="F13" i="23"/>
  <c r="F11" i="23" s="1"/>
  <c r="G13" i="23"/>
  <c r="G11" i="23" s="1"/>
  <c r="H13" i="23"/>
  <c r="H11" i="23" s="1"/>
  <c r="I13" i="23"/>
  <c r="I11" i="23" s="1"/>
  <c r="J13" i="23"/>
  <c r="J11" i="23" s="1"/>
  <c r="K13" i="23"/>
  <c r="K11" i="23" s="1"/>
  <c r="L13" i="23"/>
  <c r="L11" i="23" s="1"/>
  <c r="N13" i="23"/>
  <c r="N11" i="23" s="1"/>
  <c r="O13" i="23"/>
  <c r="O11" i="23" s="1"/>
  <c r="S11" i="23"/>
  <c r="T11" i="23"/>
  <c r="U13" i="23"/>
  <c r="U11" i="23" s="1"/>
  <c r="V13" i="23"/>
  <c r="V11" i="23" s="1"/>
  <c r="W13" i="23"/>
  <c r="W11" i="23" s="1"/>
  <c r="E16" i="23"/>
  <c r="E21" i="23"/>
  <c r="E22" i="23"/>
  <c r="E23" i="23"/>
  <c r="Y27" i="20"/>
  <c r="Y28" i="20"/>
  <c r="Y29" i="20"/>
  <c r="X27" i="20"/>
  <c r="X28" i="20"/>
  <c r="X29" i="20"/>
  <c r="D18" i="20" l="1"/>
  <c r="D17" i="20"/>
  <c r="D14" i="20"/>
  <c r="D11" i="20"/>
  <c r="X33" i="11"/>
  <c r="J15" i="28"/>
  <c r="J16" i="28"/>
  <c r="J17" i="28"/>
  <c r="O17" i="28" s="1"/>
  <c r="J19" i="28"/>
  <c r="O19" i="28" s="1"/>
  <c r="J18" i="28"/>
  <c r="O18" i="28" s="1"/>
  <c r="K12" i="28"/>
  <c r="K11" i="28" s="1"/>
  <c r="L12" i="28"/>
  <c r="L11" i="28" s="1"/>
  <c r="M12" i="28"/>
  <c r="M11" i="28" s="1"/>
  <c r="F21" i="28"/>
  <c r="F12" i="28" s="1"/>
  <c r="F11" i="28" s="1"/>
  <c r="E21" i="28"/>
  <c r="D21" i="28" s="1"/>
  <c r="E19" i="28"/>
  <c r="L19" i="27"/>
  <c r="E11" i="27"/>
  <c r="E10" i="27" s="1"/>
  <c r="I10" i="27"/>
  <c r="C10" i="27"/>
  <c r="D11" i="26"/>
  <c r="E11" i="26"/>
  <c r="R12" i="26"/>
  <c r="R11" i="26" s="1"/>
  <c r="Q12" i="26"/>
  <c r="Q11" i="26" s="1"/>
  <c r="P12" i="26"/>
  <c r="P11" i="26" s="1"/>
  <c r="O12" i="26"/>
  <c r="O11" i="26" s="1"/>
  <c r="N12" i="26"/>
  <c r="N11" i="26" s="1"/>
  <c r="M12" i="26"/>
  <c r="M11" i="26" s="1"/>
  <c r="L12" i="26"/>
  <c r="L11" i="26" s="1"/>
  <c r="K12" i="26"/>
  <c r="K11" i="26" s="1"/>
  <c r="J12" i="26"/>
  <c r="J11" i="26" s="1"/>
  <c r="I12" i="26"/>
  <c r="I11" i="26" s="1"/>
  <c r="H12" i="26"/>
  <c r="H11" i="26" s="1"/>
  <c r="G12" i="26"/>
  <c r="G11" i="26" s="1"/>
  <c r="F12" i="26"/>
  <c r="F11" i="26" s="1"/>
  <c r="E12" i="26"/>
  <c r="D12" i="26"/>
  <c r="C12" i="26"/>
  <c r="C11" i="26" s="1"/>
  <c r="M20" i="27" l="1"/>
  <c r="K20" i="27" s="1"/>
  <c r="D20" i="20"/>
  <c r="R20" i="20"/>
  <c r="I15" i="28"/>
  <c r="I16" i="28"/>
  <c r="E12" i="28"/>
  <c r="E11" i="28" s="1"/>
  <c r="O12" i="28"/>
  <c r="O11" i="28" s="1"/>
  <c r="C11" i="28"/>
  <c r="H12" i="28"/>
  <c r="H11" i="28" s="1"/>
  <c r="L18" i="27"/>
  <c r="N11" i="27"/>
  <c r="N10" i="27" s="1"/>
  <c r="F11" i="27"/>
  <c r="F10" i="27" s="1"/>
  <c r="I12" i="28" l="1"/>
  <c r="I11" i="28" s="1"/>
  <c r="J14" i="28"/>
  <c r="K14" i="27"/>
  <c r="L11" i="27"/>
  <c r="L10" i="27" s="1"/>
  <c r="AF28" i="11" l="1"/>
  <c r="AF31" i="11"/>
  <c r="AF34" i="11"/>
  <c r="N26" i="20"/>
  <c r="N27" i="20"/>
  <c r="N28" i="20"/>
  <c r="N29" i="20"/>
  <c r="N16" i="11" l="1"/>
  <c r="AF16" i="11"/>
  <c r="I13" i="11"/>
  <c r="J33" i="11"/>
  <c r="K33" i="11"/>
  <c r="L33" i="11"/>
  <c r="M33" i="11"/>
  <c r="R33" i="11"/>
  <c r="S33" i="11"/>
  <c r="T33" i="11"/>
  <c r="U33" i="11"/>
  <c r="V33" i="11"/>
  <c r="AA33" i="11"/>
  <c r="J30" i="11"/>
  <c r="K30" i="11"/>
  <c r="L30" i="11"/>
  <c r="M30" i="11"/>
  <c r="R30" i="11"/>
  <c r="S30" i="11"/>
  <c r="T30" i="11"/>
  <c r="U30" i="11"/>
  <c r="V30" i="11"/>
  <c r="W30" i="11"/>
  <c r="X30" i="11"/>
  <c r="Y30" i="11"/>
  <c r="Z30" i="11"/>
  <c r="AA30" i="11"/>
  <c r="J27" i="11"/>
  <c r="K27" i="11"/>
  <c r="L27" i="11"/>
  <c r="M27" i="11"/>
  <c r="R27" i="11"/>
  <c r="AF27" i="11" s="1"/>
  <c r="S27" i="11"/>
  <c r="T27" i="11"/>
  <c r="U27" i="11"/>
  <c r="V27" i="11"/>
  <c r="W27" i="11"/>
  <c r="X27" i="11"/>
  <c r="Y27" i="11"/>
  <c r="Z27" i="11"/>
  <c r="AA27" i="11"/>
  <c r="J24" i="11"/>
  <c r="K24" i="11"/>
  <c r="L24" i="11"/>
  <c r="M24" i="11"/>
  <c r="S24" i="11"/>
  <c r="T24" i="11"/>
  <c r="U24" i="11"/>
  <c r="V24" i="11"/>
  <c r="W24" i="11"/>
  <c r="X24" i="11"/>
  <c r="Y24" i="11"/>
  <c r="Z24" i="11"/>
  <c r="AA24" i="11"/>
  <c r="J21" i="11"/>
  <c r="K21" i="11"/>
  <c r="L21" i="11"/>
  <c r="M21" i="11"/>
  <c r="S21" i="11"/>
  <c r="T21" i="11"/>
  <c r="U21" i="11"/>
  <c r="V21" i="11"/>
  <c r="W21" i="11"/>
  <c r="X21" i="11"/>
  <c r="Y21" i="11"/>
  <c r="Z21" i="11"/>
  <c r="AA21" i="11"/>
  <c r="J18" i="11"/>
  <c r="K18" i="11"/>
  <c r="L18" i="11"/>
  <c r="M18" i="11"/>
  <c r="S18" i="11"/>
  <c r="T18" i="11"/>
  <c r="U18" i="11"/>
  <c r="V18" i="11"/>
  <c r="W18" i="11"/>
  <c r="X18" i="11"/>
  <c r="Y18" i="11"/>
  <c r="Z18" i="11"/>
  <c r="AA18" i="11"/>
  <c r="J15" i="11"/>
  <c r="K15" i="11"/>
  <c r="L15" i="11"/>
  <c r="M15" i="11"/>
  <c r="S15" i="11"/>
  <c r="T15" i="11"/>
  <c r="U15" i="11"/>
  <c r="V15" i="11"/>
  <c r="W15" i="11"/>
  <c r="X15" i="11"/>
  <c r="Y15" i="11"/>
  <c r="Z15" i="11"/>
  <c r="AA15" i="11"/>
  <c r="J12" i="11"/>
  <c r="K12" i="11"/>
  <c r="L12" i="11"/>
  <c r="M12" i="11"/>
  <c r="S12" i="11"/>
  <c r="T12" i="11"/>
  <c r="U12" i="11"/>
  <c r="V12" i="11"/>
  <c r="W12" i="11"/>
  <c r="X12" i="11"/>
  <c r="Y12" i="11"/>
  <c r="Z12" i="11"/>
  <c r="AA12" i="11"/>
  <c r="AE34" i="11"/>
  <c r="O33" i="11"/>
  <c r="AC33" i="11" s="1"/>
  <c r="AD31" i="11"/>
  <c r="AE28" i="11"/>
  <c r="AC28" i="11"/>
  <c r="AD25" i="11"/>
  <c r="AC23" i="11"/>
  <c r="AD22" i="11"/>
  <c r="AE22" i="11"/>
  <c r="AF22" i="11"/>
  <c r="N20" i="11"/>
  <c r="AE19" i="11"/>
  <c r="AF19" i="11"/>
  <c r="AC19" i="11"/>
  <c r="Q15" i="11"/>
  <c r="R15" i="11"/>
  <c r="C23" i="11"/>
  <c r="C14" i="11"/>
  <c r="C13" i="11"/>
  <c r="I35" i="11"/>
  <c r="C35" i="11" s="1"/>
  <c r="I34" i="11"/>
  <c r="I32" i="11"/>
  <c r="C32" i="11" s="1"/>
  <c r="I31" i="11"/>
  <c r="C31" i="11" s="1"/>
  <c r="I29" i="11"/>
  <c r="C29" i="11" s="1"/>
  <c r="I28" i="11"/>
  <c r="I26" i="11"/>
  <c r="C26" i="11" s="1"/>
  <c r="I25" i="11"/>
  <c r="C22" i="11"/>
  <c r="I20" i="11"/>
  <c r="C20" i="11" s="1"/>
  <c r="I19" i="11"/>
  <c r="C19" i="11" s="1"/>
  <c r="I17" i="11"/>
  <c r="C17" i="11" s="1"/>
  <c r="I16" i="11"/>
  <c r="I14" i="11"/>
  <c r="D10" i="11"/>
  <c r="D8" i="11" s="1"/>
  <c r="E10" i="11"/>
  <c r="F10" i="11"/>
  <c r="G10" i="11"/>
  <c r="H10" i="11"/>
  <c r="H8" i="11" s="1"/>
  <c r="J10" i="11"/>
  <c r="K10" i="11"/>
  <c r="L10" i="11"/>
  <c r="M10" i="11"/>
  <c r="S10" i="11"/>
  <c r="T10" i="11"/>
  <c r="U10" i="11"/>
  <c r="V10" i="11"/>
  <c r="X10" i="11"/>
  <c r="AA10" i="11"/>
  <c r="D9" i="11"/>
  <c r="E9" i="11"/>
  <c r="F9" i="11"/>
  <c r="G9" i="11"/>
  <c r="H9" i="11"/>
  <c r="J9" i="11"/>
  <c r="K9" i="11"/>
  <c r="L9" i="11"/>
  <c r="M9" i="11"/>
  <c r="S9" i="11"/>
  <c r="T9" i="11"/>
  <c r="U9" i="11"/>
  <c r="V9" i="11"/>
  <c r="W9" i="11"/>
  <c r="X9" i="11"/>
  <c r="Y9" i="11"/>
  <c r="Z9" i="11"/>
  <c r="AA9" i="11"/>
  <c r="G8" i="11"/>
  <c r="S8" i="11"/>
  <c r="T8" i="11"/>
  <c r="D26" i="20"/>
  <c r="D27" i="20"/>
  <c r="D28" i="20"/>
  <c r="D29" i="20"/>
  <c r="D30" i="20"/>
  <c r="D24" i="20"/>
  <c r="D22" i="20"/>
  <c r="AF33" i="11" l="1"/>
  <c r="AF30" i="11"/>
  <c r="AF15" i="11"/>
  <c r="Z35" i="11"/>
  <c r="Z33" i="11" s="1"/>
  <c r="Y35" i="11"/>
  <c r="N35" i="11"/>
  <c r="AB35" i="11" s="1"/>
  <c r="AC32" i="11"/>
  <c r="N32" i="11"/>
  <c r="AB32" i="11" s="1"/>
  <c r="O30" i="11"/>
  <c r="AC30" i="11" s="1"/>
  <c r="Q30" i="11"/>
  <c r="AE30" i="11" s="1"/>
  <c r="AE31" i="11"/>
  <c r="N28" i="11"/>
  <c r="AD28" i="11"/>
  <c r="AC29" i="11"/>
  <c r="N29" i="11"/>
  <c r="AB29" i="11" s="1"/>
  <c r="R24" i="11"/>
  <c r="AF24" i="11" s="1"/>
  <c r="AF25" i="11"/>
  <c r="Q24" i="11"/>
  <c r="AE24" i="11" s="1"/>
  <c r="AE25" i="11"/>
  <c r="AC26" i="11"/>
  <c r="N26" i="11"/>
  <c r="AB26" i="11" s="1"/>
  <c r="O24" i="11"/>
  <c r="AC24" i="11" s="1"/>
  <c r="AC25" i="11"/>
  <c r="O21" i="11"/>
  <c r="AC21" i="11" s="1"/>
  <c r="AC22" i="11"/>
  <c r="N23" i="11"/>
  <c r="AB23" i="11" s="1"/>
  <c r="O15" i="11"/>
  <c r="AC15" i="11" s="1"/>
  <c r="AC17" i="11"/>
  <c r="N17" i="11"/>
  <c r="P15" i="11"/>
  <c r="AB16" i="11"/>
  <c r="AC14" i="11"/>
  <c r="N14" i="11"/>
  <c r="R12" i="11"/>
  <c r="AF12" i="11" s="1"/>
  <c r="AF13" i="11"/>
  <c r="Q12" i="11"/>
  <c r="I12" i="11"/>
  <c r="C12" i="11" s="1"/>
  <c r="I24" i="11"/>
  <c r="C24" i="11" s="1"/>
  <c r="R21" i="11"/>
  <c r="AF21" i="11" s="1"/>
  <c r="O12" i="11"/>
  <c r="AC12" i="11" s="1"/>
  <c r="N13" i="11"/>
  <c r="AB13" i="11" s="1"/>
  <c r="N34" i="11"/>
  <c r="P30" i="11"/>
  <c r="AD30" i="11" s="1"/>
  <c r="N31" i="11"/>
  <c r="N19" i="11"/>
  <c r="N22" i="11"/>
  <c r="N25" i="11"/>
  <c r="Y26" i="20"/>
  <c r="X26" i="20"/>
  <c r="Y10" i="11"/>
  <c r="Y8" i="11" s="1"/>
  <c r="P27" i="11"/>
  <c r="AD27" i="11" s="1"/>
  <c r="Q21" i="11"/>
  <c r="AE21" i="11" s="1"/>
  <c r="Q18" i="11"/>
  <c r="AE18" i="11" s="1"/>
  <c r="P24" i="11"/>
  <c r="AD24" i="11" s="1"/>
  <c r="P9" i="11"/>
  <c r="AD9" i="11" s="1"/>
  <c r="O27" i="11"/>
  <c r="AC27" i="11" s="1"/>
  <c r="AA8" i="11"/>
  <c r="I21" i="11"/>
  <c r="C21" i="11" s="1"/>
  <c r="I33" i="11"/>
  <c r="C33" i="11" s="1"/>
  <c r="P33" i="11"/>
  <c r="P21" i="11"/>
  <c r="AD21" i="11" s="1"/>
  <c r="P12" i="11"/>
  <c r="X8" i="11"/>
  <c r="I30" i="11"/>
  <c r="C30" i="11" s="1"/>
  <c r="Q27" i="11"/>
  <c r="AE27" i="11" s="1"/>
  <c r="O18" i="11"/>
  <c r="AC18" i="11" s="1"/>
  <c r="I15" i="11"/>
  <c r="C15" i="11" s="1"/>
  <c r="I27" i="11"/>
  <c r="C27" i="11" s="1"/>
  <c r="R18" i="11"/>
  <c r="AF18" i="11" s="1"/>
  <c r="U8" i="11"/>
  <c r="P18" i="11"/>
  <c r="M8" i="11"/>
  <c r="Q33" i="11"/>
  <c r="AE33" i="11" s="1"/>
  <c r="C34" i="11"/>
  <c r="C28" i="11"/>
  <c r="C25" i="11"/>
  <c r="I18" i="11"/>
  <c r="C18" i="11" s="1"/>
  <c r="C16" i="11"/>
  <c r="L8" i="11"/>
  <c r="K8" i="11"/>
  <c r="R9" i="11"/>
  <c r="AF9" i="11" s="1"/>
  <c r="Q9" i="11"/>
  <c r="AE9" i="11" s="1"/>
  <c r="Q10" i="11"/>
  <c r="O9" i="11"/>
  <c r="AC9" i="11" s="1"/>
  <c r="R10" i="11"/>
  <c r="AF10" i="11" s="1"/>
  <c r="P10" i="11"/>
  <c r="O10" i="11"/>
  <c r="AC10" i="11" s="1"/>
  <c r="C10" i="11"/>
  <c r="E8" i="11"/>
  <c r="I10" i="11"/>
  <c r="I9" i="11"/>
  <c r="J8" i="11"/>
  <c r="V8" i="11"/>
  <c r="F8" i="11"/>
  <c r="E25" i="20"/>
  <c r="P13" i="20"/>
  <c r="O14" i="20"/>
  <c r="O12" i="20"/>
  <c r="R11" i="20"/>
  <c r="Q11" i="20"/>
  <c r="L11" i="20"/>
  <c r="K11" i="20"/>
  <c r="J11" i="20"/>
  <c r="I11" i="20"/>
  <c r="H11" i="20"/>
  <c r="G11" i="20"/>
  <c r="F11" i="20"/>
  <c r="E11" i="20"/>
  <c r="Q13" i="20"/>
  <c r="R13" i="20"/>
  <c r="M13" i="20"/>
  <c r="L13" i="20"/>
  <c r="K13" i="20"/>
  <c r="J13" i="20"/>
  <c r="I13" i="20"/>
  <c r="H13" i="20"/>
  <c r="G13" i="20"/>
  <c r="F13" i="20"/>
  <c r="E13" i="20"/>
  <c r="O18" i="20"/>
  <c r="O17" i="20"/>
  <c r="F16" i="20"/>
  <c r="G16" i="20"/>
  <c r="H16" i="20"/>
  <c r="I16" i="20"/>
  <c r="J16" i="20"/>
  <c r="K16" i="20"/>
  <c r="L16" i="20"/>
  <c r="M16" i="20"/>
  <c r="Q16" i="20"/>
  <c r="R16" i="20"/>
  <c r="E16" i="20"/>
  <c r="O20" i="20"/>
  <c r="F19" i="20"/>
  <c r="I19" i="20"/>
  <c r="J19" i="20"/>
  <c r="K19" i="20"/>
  <c r="L19" i="20"/>
  <c r="M19" i="20"/>
  <c r="R19" i="20"/>
  <c r="E19" i="20"/>
  <c r="O22" i="20"/>
  <c r="G21" i="20"/>
  <c r="H21" i="20"/>
  <c r="I21" i="20"/>
  <c r="J21" i="20"/>
  <c r="K21" i="20"/>
  <c r="L21" i="20"/>
  <c r="R21" i="20"/>
  <c r="S21" i="20"/>
  <c r="T21" i="20"/>
  <c r="U21" i="20"/>
  <c r="V21" i="20"/>
  <c r="W21" i="20"/>
  <c r="E21" i="20"/>
  <c r="O24" i="20"/>
  <c r="H23" i="20"/>
  <c r="I23" i="20"/>
  <c r="J23" i="20"/>
  <c r="K23" i="20"/>
  <c r="L23" i="20"/>
  <c r="M23" i="20"/>
  <c r="R23" i="20"/>
  <c r="S23" i="20"/>
  <c r="T23" i="20"/>
  <c r="U23" i="20"/>
  <c r="V23" i="20"/>
  <c r="W23" i="20"/>
  <c r="E23" i="20"/>
  <c r="O30" i="20"/>
  <c r="F25" i="20"/>
  <c r="H25" i="20"/>
  <c r="I25" i="20"/>
  <c r="J25" i="20"/>
  <c r="K25" i="20"/>
  <c r="L25" i="20"/>
  <c r="M25" i="20"/>
  <c r="R25" i="20"/>
  <c r="S25" i="20"/>
  <c r="T25" i="20"/>
  <c r="U25" i="20"/>
  <c r="V25" i="20"/>
  <c r="W25" i="20"/>
  <c r="Z10" i="11" l="1"/>
  <c r="Z8" i="11" s="1"/>
  <c r="N33" i="11"/>
  <c r="AB33" i="11" s="1"/>
  <c r="AB34" i="11"/>
  <c r="Y33" i="11"/>
  <c r="W35" i="11"/>
  <c r="N30" i="11"/>
  <c r="AB30" i="11" s="1"/>
  <c r="AB31" i="11"/>
  <c r="N27" i="11"/>
  <c r="AB27" i="11" s="1"/>
  <c r="AB28" i="11"/>
  <c r="N24" i="11"/>
  <c r="AB24" i="11" s="1"/>
  <c r="AB25" i="11"/>
  <c r="N21" i="11"/>
  <c r="AB21" i="11" s="1"/>
  <c r="AB22" i="11"/>
  <c r="N18" i="11"/>
  <c r="AB18" i="11" s="1"/>
  <c r="AB19" i="11"/>
  <c r="AB17" i="11"/>
  <c r="N15" i="11"/>
  <c r="AB15" i="11" s="1"/>
  <c r="AB14" i="11"/>
  <c r="N10" i="11"/>
  <c r="AB10" i="11" s="1"/>
  <c r="R10" i="20"/>
  <c r="N9" i="11"/>
  <c r="N12" i="11"/>
  <c r="AB12" i="11" s="1"/>
  <c r="I8" i="11"/>
  <c r="I10" i="20"/>
  <c r="X14" i="20"/>
  <c r="Y14" i="20"/>
  <c r="X20" i="20"/>
  <c r="Y20" i="20"/>
  <c r="N18" i="20"/>
  <c r="X18" i="20"/>
  <c r="Y18" i="20"/>
  <c r="X12" i="20"/>
  <c r="Y12" i="20"/>
  <c r="D25" i="20"/>
  <c r="X30" i="20"/>
  <c r="Y30" i="20"/>
  <c r="X22" i="20"/>
  <c r="Y22" i="20"/>
  <c r="X24" i="20"/>
  <c r="Y24" i="20"/>
  <c r="N17" i="20"/>
  <c r="Y17" i="20"/>
  <c r="X17" i="20"/>
  <c r="J10" i="20"/>
  <c r="P8" i="11"/>
  <c r="AD8" i="11" s="1"/>
  <c r="Q8" i="11"/>
  <c r="AE8" i="11" s="1"/>
  <c r="C9" i="11"/>
  <c r="C8" i="11" s="1"/>
  <c r="O11" i="20"/>
  <c r="N12" i="20"/>
  <c r="P11" i="20"/>
  <c r="O21" i="20"/>
  <c r="N22" i="20"/>
  <c r="O13" i="20"/>
  <c r="N14" i="20"/>
  <c r="O19" i="20"/>
  <c r="N20" i="20"/>
  <c r="L10" i="20"/>
  <c r="O25" i="20"/>
  <c r="N30" i="20"/>
  <c r="O23" i="20"/>
  <c r="N24" i="20"/>
  <c r="K10" i="20"/>
  <c r="P16" i="20"/>
  <c r="R8" i="11"/>
  <c r="AF8" i="11" s="1"/>
  <c r="AC8" i="11"/>
  <c r="E10" i="20"/>
  <c r="O16" i="20"/>
  <c r="Q21" i="20"/>
  <c r="P19" i="20"/>
  <c r="P25" i="20"/>
  <c r="W33" i="11" l="1"/>
  <c r="W10" i="11"/>
  <c r="W8" i="11" s="1"/>
  <c r="X25" i="20"/>
  <c r="N11" i="20"/>
  <c r="N13" i="20"/>
  <c r="AB9" i="11"/>
  <c r="N8" i="11"/>
  <c r="Y16" i="20"/>
  <c r="X16" i="20"/>
  <c r="O10" i="20"/>
  <c r="X13" i="20"/>
  <c r="Y13" i="20"/>
  <c r="D16" i="20"/>
  <c r="N16" i="20"/>
  <c r="F23" i="20"/>
  <c r="G23" i="20"/>
  <c r="G25" i="20"/>
  <c r="D23" i="20" l="1"/>
  <c r="H19" i="20"/>
  <c r="H10" i="20" s="1"/>
  <c r="Q23" i="20"/>
  <c r="P23" i="20"/>
  <c r="Q25" i="20"/>
  <c r="Y25" i="20" s="1"/>
  <c r="N25" i="20"/>
  <c r="G19" i="20"/>
  <c r="G10" i="20" s="1"/>
  <c r="F21" i="20"/>
  <c r="F10" i="20" s="1"/>
  <c r="N23" i="20" l="1"/>
  <c r="X23" i="20"/>
  <c r="Y23" i="20"/>
  <c r="P21" i="20"/>
  <c r="Q19" i="20"/>
  <c r="N19" i="20"/>
  <c r="E12" i="29"/>
  <c r="F12" i="29"/>
  <c r="F10" i="30"/>
  <c r="F11" i="30"/>
  <c r="F12" i="30"/>
  <c r="F13" i="30"/>
  <c r="F14" i="30"/>
  <c r="F15" i="30"/>
  <c r="F16" i="30"/>
  <c r="F17" i="30"/>
  <c r="F75" i="30" s="1"/>
  <c r="F18" i="30"/>
  <c r="F19" i="30"/>
  <c r="F20" i="30"/>
  <c r="F21" i="30"/>
  <c r="F22" i="30"/>
  <c r="F23" i="30"/>
  <c r="F24" i="30"/>
  <c r="F25" i="30"/>
  <c r="F26" i="30"/>
  <c r="F27" i="30"/>
  <c r="F28" i="30"/>
  <c r="F29" i="30"/>
  <c r="F30" i="30"/>
  <c r="F31" i="30"/>
  <c r="F32" i="30"/>
  <c r="F33" i="30"/>
  <c r="F34" i="30"/>
  <c r="F35" i="30"/>
  <c r="F36" i="30"/>
  <c r="F37" i="30"/>
  <c r="F38" i="30"/>
  <c r="F39" i="30"/>
  <c r="F40" i="30"/>
  <c r="F41" i="30"/>
  <c r="F42" i="30"/>
  <c r="F43" i="30"/>
  <c r="F44" i="30"/>
  <c r="F45" i="30"/>
  <c r="F46" i="30"/>
  <c r="F47" i="30"/>
  <c r="F48" i="30"/>
  <c r="F49" i="30"/>
  <c r="F50" i="30"/>
  <c r="F51" i="30"/>
  <c r="F52" i="30"/>
  <c r="F53" i="30"/>
  <c r="F54" i="30"/>
  <c r="F55" i="30"/>
  <c r="F56" i="30"/>
  <c r="F57" i="30"/>
  <c r="F58" i="30"/>
  <c r="F59" i="30"/>
  <c r="F60" i="30"/>
  <c r="F61" i="30"/>
  <c r="F62" i="30"/>
  <c r="F63" i="30"/>
  <c r="F64" i="30"/>
  <c r="F65" i="30"/>
  <c r="F66" i="30"/>
  <c r="F67" i="30"/>
  <c r="F68" i="30"/>
  <c r="F69" i="30"/>
  <c r="F70" i="30"/>
  <c r="F71" i="30"/>
  <c r="F72" i="30"/>
  <c r="F73" i="30"/>
  <c r="F74" i="30"/>
  <c r="F9" i="30"/>
  <c r="C75" i="30"/>
  <c r="N75" i="30"/>
  <c r="I75" i="30"/>
  <c r="H75" i="30"/>
  <c r="G75" i="30"/>
  <c r="N21" i="20" l="1"/>
  <c r="N10" i="20" s="1"/>
  <c r="D19" i="20"/>
  <c r="Q10" i="20"/>
  <c r="P10" i="20"/>
  <c r="Y21" i="20"/>
  <c r="X21" i="20"/>
  <c r="D12" i="22"/>
  <c r="E12" i="22"/>
  <c r="F12" i="22"/>
  <c r="L12" i="22"/>
  <c r="M12" i="22"/>
  <c r="N12" i="22"/>
  <c r="O12" i="22"/>
  <c r="D13" i="22"/>
  <c r="E13" i="22"/>
  <c r="F13" i="22"/>
  <c r="H13" i="22"/>
  <c r="H12" i="22" s="1"/>
  <c r="I13" i="22"/>
  <c r="I12" i="22" s="1"/>
  <c r="J13" i="22"/>
  <c r="J12" i="22" s="1"/>
  <c r="K13" i="22"/>
  <c r="K12" i="22" s="1"/>
  <c r="L13" i="22"/>
  <c r="M13" i="22"/>
  <c r="N13" i="22"/>
  <c r="O13" i="22"/>
  <c r="C13" i="22"/>
  <c r="C12" i="22" s="1"/>
  <c r="G14" i="22"/>
  <c r="G13" i="22" s="1"/>
  <c r="G12" i="22" s="1"/>
  <c r="A4" i="18" l="1"/>
  <c r="X19" i="20" l="1"/>
  <c r="Y19" i="20"/>
  <c r="C11" i="20"/>
  <c r="M11" i="20"/>
  <c r="D21" i="20"/>
  <c r="D10" i="20" s="1"/>
  <c r="M21" i="20"/>
  <c r="M10" i="20" l="1"/>
  <c r="M13" i="23"/>
  <c r="M11" i="23" s="1"/>
  <c r="Y13" i="23"/>
  <c r="Y11" i="23" s="1"/>
  <c r="E13" i="23"/>
  <c r="E11" i="23" s="1"/>
  <c r="Q19" i="23"/>
  <c r="Q13" i="23" s="1"/>
  <c r="Q11" i="23" s="1"/>
  <c r="N12" i="28"/>
  <c r="N11" i="28" s="1"/>
  <c r="J21" i="28"/>
  <c r="J12" i="28" s="1"/>
  <c r="J11" i="28" s="1"/>
  <c r="D19" i="28"/>
  <c r="D12" i="28" s="1"/>
  <c r="D11" i="28" s="1"/>
  <c r="G12" i="28"/>
  <c r="G11" i="28" s="1"/>
  <c r="K18" i="27"/>
  <c r="D18" i="27"/>
  <c r="G11" i="27"/>
  <c r="G10" i="27" s="1"/>
  <c r="M17" i="27"/>
  <c r="K17" i="27" s="1"/>
  <c r="D16" i="27"/>
  <c r="D11" i="27" s="1"/>
  <c r="D10" i="27" s="1"/>
  <c r="M16" i="27"/>
  <c r="K16" i="27" s="1"/>
  <c r="M15" i="27"/>
  <c r="K15" i="27" s="1"/>
  <c r="D17" i="27"/>
  <c r="O11" i="27" l="1"/>
  <c r="O10" i="27" s="1"/>
  <c r="M11" i="27"/>
  <c r="M10" i="27" s="1"/>
  <c r="K11" i="27"/>
  <c r="K10" i="27" s="1"/>
  <c r="H13" i="27"/>
  <c r="H11" i="27" s="1"/>
  <c r="H10" i="27" s="1"/>
  <c r="J11" i="27"/>
  <c r="J10" i="27" s="1"/>
  <c r="W28" i="14" l="1"/>
  <c r="N33" i="14"/>
  <c r="N28" i="14" s="1"/>
  <c r="AI77" i="14"/>
  <c r="X77" i="14"/>
  <c r="X76" i="14" s="1"/>
  <c r="X11" i="14" s="1"/>
  <c r="C77" i="14"/>
  <c r="C76" i="14" s="1"/>
  <c r="C11" i="14" s="1"/>
  <c r="AG76" i="14"/>
  <c r="AG11" i="14"/>
  <c r="AH77" i="14" l="1"/>
  <c r="W77" i="14"/>
  <c r="W76" i="14" l="1"/>
  <c r="W11" i="14" s="1"/>
  <c r="N77" i="14"/>
  <c r="N76" i="14" s="1"/>
  <c r="N11" i="14" s="1"/>
</calcChain>
</file>

<file path=xl/sharedStrings.xml><?xml version="1.0" encoding="utf-8"?>
<sst xmlns="http://schemas.openxmlformats.org/spreadsheetml/2006/main" count="1490" uniqueCount="565">
  <si>
    <t>Vốn sự nghiệp</t>
  </si>
  <si>
    <t>-</t>
  </si>
  <si>
    <t>Vốn đầu tư phát triển</t>
  </si>
  <si>
    <t>Tổng cộng</t>
  </si>
  <si>
    <t>NS cấp xã</t>
  </si>
  <si>
    <t>NS cấp huyện</t>
  </si>
  <si>
    <t>NSTW, tỉnh</t>
  </si>
  <si>
    <t>Cộng</t>
  </si>
  <si>
    <t>Nội dung</t>
  </si>
  <si>
    <t>TT</t>
  </si>
  <si>
    <t>ĐVT: triệu đồng</t>
  </si>
  <si>
    <t xml:space="preserve"> -</t>
  </si>
  <si>
    <t>Xã ….</t>
  </si>
  <si>
    <t>II</t>
  </si>
  <si>
    <t>I</t>
  </si>
  <si>
    <t>ĐVT: Triệu đồng.</t>
  </si>
  <si>
    <t>Biểu số 02</t>
  </si>
  <si>
    <t>NSNN</t>
  </si>
  <si>
    <t>Nguồn khác (ngoài các nguồn NS)</t>
  </si>
  <si>
    <t>Nguồn ngân sách các cấp (ngoài nguồn trực tiếp)</t>
  </si>
  <si>
    <t>Tỷ lệ vốn được SD theo quy định (%)</t>
  </si>
  <si>
    <t>Tỷ lệ sử dụng vốn (%)</t>
  </si>
  <si>
    <t>Giá trị nghiệm thu hoặc phê duyệt QT</t>
  </si>
  <si>
    <t>BÁO CÁO</t>
  </si>
  <si>
    <t>Ghi chú</t>
  </si>
  <si>
    <t>Biểu số 04</t>
  </si>
  <si>
    <t>III</t>
  </si>
  <si>
    <t>Số tiền</t>
  </si>
  <si>
    <t>Trong đó:</t>
  </si>
  <si>
    <t>Nguồn vốn trực tiếp</t>
  </si>
  <si>
    <t>UBND HUYỆN (TP, TX)…..</t>
  </si>
  <si>
    <t>Sử dụng vốn vượt tỷ lệ quy định</t>
  </si>
  <si>
    <t>1.1</t>
  </si>
  <si>
    <t>Ghi rõ quy định về tỷ lệ áp dụng; căn cứ áp dụng</t>
  </si>
  <si>
    <t>1.2</t>
  </si>
  <si>
    <t>Xã….</t>
  </si>
  <si>
    <t>2.1</t>
  </si>
  <si>
    <t>2.2</t>
  </si>
  <si>
    <t>Hỗ trợ sai đối tượng hoặc sai chế độ</t>
  </si>
  <si>
    <t>Xã…..</t>
  </si>
  <si>
    <t>Sử dụng sai tính chất nguồn vốn</t>
  </si>
  <si>
    <t>Công trình ..(Liệt kê những công trình SD vốn vượt tỷ lệ)</t>
  </si>
  <si>
    <t>… Nội dung.(Liệt kê những nội dung SD vốn sai)…</t>
  </si>
  <si>
    <t>Nội dung... (Liệt kê những nội dung SD vốn vượt tỷ lệ)…</t>
  </si>
  <si>
    <t>3. Lũy kế từ khi thực hiện công trình</t>
  </si>
  <si>
    <t>NĂM 2015</t>
  </si>
  <si>
    <t>NSTW</t>
  </si>
  <si>
    <t>NS tỉnh</t>
  </si>
  <si>
    <t>1. Số vốn bố trí trong năm</t>
  </si>
  <si>
    <t>2. Số vốn thanh toán trong năm</t>
  </si>
  <si>
    <t>TỔNG CỘNG</t>
  </si>
  <si>
    <t>A</t>
  </si>
  <si>
    <t>B</t>
  </si>
  <si>
    <t>Năm 2015</t>
  </si>
  <si>
    <t>1. Tổng giá trị thực hiện</t>
  </si>
  <si>
    <t>2. Số vốn bố trí</t>
  </si>
  <si>
    <t>3. Số vốn đã thanh toán</t>
  </si>
  <si>
    <t xml:space="preserve">1. Nguồn vốn huy động </t>
  </si>
  <si>
    <t>a. Năm trước chuyển sang</t>
  </si>
  <si>
    <t>b. Huy động trong năm</t>
  </si>
  <si>
    <t>2. Nguồn vốn đã sử dụng</t>
  </si>
  <si>
    <t>4. Nguồn vốn còn lại chưa sử dụng chuyển kỳ sau</t>
  </si>
  <si>
    <t>5. Tỷ lệ giải ngân nguồn vốn (%)</t>
  </si>
  <si>
    <t>….</t>
  </si>
  <si>
    <t>……………….</t>
  </si>
  <si>
    <t>BÁO CÁO KINH PHÍ SỬ DỤNG VƯỢT TỶ LỆ; SAI ĐỐI TƯỢNG; SAI CHẾ ĐỘ; SAI TÍNH CHẤT NGUỒN VỐN</t>
  </si>
  <si>
    <t>NĂM …..</t>
  </si>
  <si>
    <t>3. Kinh phí hết nhiệm vụ chi giảm, nộp trả; kết dư</t>
  </si>
  <si>
    <t>Nội dung, công việc</t>
  </si>
  <si>
    <t>Mức được sử dụng ngân sách hỗ trợ đối với tất cả các xã (trừ các xã khó khăn)</t>
  </si>
  <si>
    <t>Mức được sử dụng NS hỗ trợ đối với các xã khó khăn (xã thuộc Chương trình 30b, 106, 135)</t>
  </si>
  <si>
    <t>Ngân sách TW, tỉnh</t>
  </si>
  <si>
    <t>Tổng mức NSNN các cấp</t>
  </si>
  <si>
    <t>Tổng mức ngân sách Nhà nước các cấp</t>
  </si>
  <si>
    <t>Công tác quy hoạch</t>
  </si>
  <si>
    <t>≤ 100</t>
  </si>
  <si>
    <t>Xây dựng trụ sở xã</t>
  </si>
  <si>
    <t>Công tác đào tạo, tập huấn, tuyên truyền xây dựng nông thôn mới</t>
  </si>
  <si>
    <t>Xây dựng trường học đạt chuẩn</t>
  </si>
  <si>
    <t>≤ 80</t>
  </si>
  <si>
    <t>≤ 95</t>
  </si>
  <si>
    <t>≤ 85</t>
  </si>
  <si>
    <t>Xây dựng trạm Y tế xã</t>
  </si>
  <si>
    <t>≤ 90</t>
  </si>
  <si>
    <t>Đường trục xã, liên xã</t>
  </si>
  <si>
    <t>Nhà văn hoá xã</t>
  </si>
  <si>
    <t>≤ 75</t>
  </si>
  <si>
    <t>Xây dựng công trình cấp nước sinh hoạt tập trung</t>
  </si>
  <si>
    <t>Công tác vệ sinh môi trường</t>
  </si>
  <si>
    <t>Hệ thống thoát nước thải</t>
  </si>
  <si>
    <t>Điểm thu gom rác thải thôn, xóm</t>
  </si>
  <si>
    <t>≤ 50</t>
  </si>
  <si>
    <t>≤ 70</t>
  </si>
  <si>
    <t>Điểm tập trung xử lý rác thải ở xã</t>
  </si>
  <si>
    <t>Phương tiện vận chuyển rác</t>
  </si>
  <si>
    <t>≤ 60</t>
  </si>
  <si>
    <t>Phương tiện thu gom rác (xe đẩy tay), thùng đựng rác công cộng</t>
  </si>
  <si>
    <t>Chế phẩm sinh học để xử lý chất thải hữu cơ làm phân vi sinh</t>
  </si>
  <si>
    <t>Xây dựng lò đốt rác</t>
  </si>
  <si>
    <t>Hệ thống truyền thanh</t>
  </si>
  <si>
    <t>Cấp xã</t>
  </si>
  <si>
    <t>Thôn, xóm</t>
  </si>
  <si>
    <t xml:space="preserve">Đường trục thôn, xóm </t>
  </si>
  <si>
    <t>Đường trục chính nội đồng</t>
  </si>
  <si>
    <t>Kiên cố hóa kênh mương nội đồng và thủy lợi nhỏ</t>
  </si>
  <si>
    <t>Công trình thể thao xã</t>
  </si>
  <si>
    <t>≤ 65</t>
  </si>
  <si>
    <t>Nhà văn hoá thôn, bản</t>
  </si>
  <si>
    <t>Đường ngõ xóm</t>
  </si>
  <si>
    <t>≤ 40</t>
  </si>
  <si>
    <t xml:space="preserve">≤ 80 </t>
  </si>
  <si>
    <t>Công trình thể thao thôn, bản</t>
  </si>
  <si>
    <t>≤ 45</t>
  </si>
  <si>
    <t xml:space="preserve">Hệ thống đường ống nước trục nhánh đến hàng rào hộ gia đình </t>
  </si>
  <si>
    <t>Xây dựng công trình cấp nước sinh hoạt nhỏ lẻ (giếng đào, giếng khoan, lu, bể chứa nước mưa)</t>
  </si>
  <si>
    <t>Công trình chợ nông thôn</t>
  </si>
  <si>
    <t>Chợ xây mới</t>
  </si>
  <si>
    <t>≤ 30</t>
  </si>
  <si>
    <t>Chợ nâng cấp, mở rộng</t>
  </si>
  <si>
    <t>Mạng lưới Internet đến thôn</t>
  </si>
  <si>
    <t>Hỗ trợ xây dựng mô hình</t>
  </si>
  <si>
    <t>Mô hình trình diễn</t>
  </si>
  <si>
    <t>Theo định mức Nghị định số 02/NĐ-CP ngày 08 tháng 01 năm 2010 của Chính phủ và các quy định của Trung ương, tỉnh</t>
  </si>
  <si>
    <t>Mô hình khác</t>
  </si>
  <si>
    <t xml:space="preserve"> +</t>
  </si>
  <si>
    <t xml:space="preserve">Hỗ trợ giống </t>
  </si>
  <si>
    <t>Hỗ trợ các vật tư khác</t>
  </si>
  <si>
    <t>Hỗ trợ giống mới, ứng dụng tiến bộ khoa học công nghệ mới vào sản xuất</t>
  </si>
  <si>
    <t>Hỗ trợ mua máy móc, thiết bị gieo trồng, chăn nuôi, thu hoạch, chế biến bảo quản tiêu thụ sản phẩm trong lĩnh vực trồng trọt, chăn nuôi, thủy sản, lâm nghiệp, diêm nghiệp, chế biến nông lâm thủy sản, ngành nghề tiểu thủ công nghiệp và dịch vụ nông thôn</t>
  </si>
  <si>
    <t>Hạ tầng thiết yếu trong hàng rào phục vụ sản xuất, tiểu thủ công nghiệp, thủy sản (hệ thống nước, xử lý chất thải, xây dựng chuồng trại, hệ thống nhà lưới, vệ sinh môi trường…)</t>
  </si>
  <si>
    <t xml:space="preserve">Điểm phục vụ bưu chính viễn thông </t>
  </si>
  <si>
    <t>Hạ tầng ngoài hàng rào các khu sản xuất tập trung, tiểu thủ công nghiệp, thủy sản ngoài hàng rào (ngoài đối tượng theo Quyết định 67/2014/QĐ-UBND ngày 10/10/2014 của UBND tỉnh)</t>
  </si>
  <si>
    <t>Đường giao thông</t>
  </si>
  <si>
    <t>Đường điện</t>
  </si>
  <si>
    <t>Nước phục vụ sản xuất và sinh hoạt</t>
  </si>
  <si>
    <t>Hệ thống công trình xử lý môi trường (hồ lắng sinh học, hồ thủy sinh, hệ thống công trình thoát nước thải sau Biogas, bể lắng, bể xử lý vi sinh, bể xử lý mùi, ao xử lý chất thải…)</t>
  </si>
  <si>
    <t>Hỗ trợ xây dựng nghĩa trang (chỉnh trang và xây dựng các hạng mục phụ trợ trong nghĩa trang, làm đường vào nghĩa trang, nhà quản trang)</t>
  </si>
  <si>
    <t xml:space="preserve">Các nội dung công việc khác (chuyển giao tiến bộ khoa học công nghệ, tham quan học tập...) </t>
  </si>
  <si>
    <t>Thực hiện theo Quyết định của các cấp có thẩm quyền.</t>
  </si>
  <si>
    <t xml:space="preserve">Tổng cộng </t>
  </si>
  <si>
    <t>Số</t>
  </si>
  <si>
    <t>Kinh phí</t>
  </si>
  <si>
    <t>Trong đó</t>
  </si>
  <si>
    <t>Kinh phí thưởng (hoặc hỗ trợ) theo chính sách</t>
  </si>
  <si>
    <t>Tỉnh</t>
  </si>
  <si>
    <t>Huyện</t>
  </si>
  <si>
    <t>NSNN hỗ trợ (ngoài thưởng hoặc hỗ trợ của chính sách)</t>
  </si>
  <si>
    <t>Đóng góp của các tổ chức, cá nhân</t>
  </si>
  <si>
    <t>Khác</t>
  </si>
  <si>
    <t>TW</t>
  </si>
  <si>
    <t>xã</t>
  </si>
  <si>
    <t>Ngày/tháng/năm</t>
  </si>
  <si>
    <t>Quyết định phê duyệt Phương án Dự toán để thực hiện xây dựng Khu dân cư NTM kiểu mẫu</t>
  </si>
  <si>
    <t xml:space="preserve">Quyết định công nhận Khu dân cư NTM kiểu mẫu đạt chuẩn </t>
  </si>
  <si>
    <t xml:space="preserve">Kinh phí quyết toán thực hiện xây dựng Khu dân cư NTM kiểu mẫu </t>
  </si>
  <si>
    <t>1.3</t>
  </si>
  <si>
    <t>Đơn vị</t>
  </si>
  <si>
    <t>2. Thực hiện (%)</t>
  </si>
  <si>
    <t>STT</t>
  </si>
  <si>
    <t>Nhà ở và công 
trình phụ trợ</t>
  </si>
  <si>
    <t>Vườn hộ và công 
trình chăn nuôi</t>
  </si>
  <si>
    <t>Hàng rào</t>
  </si>
  <si>
    <t>Đường giao
thông</t>
  </si>
  <si>
    <t>Nhà văn hoá và 
khu thể thao thôn</t>
  </si>
  <si>
    <t>Hệ thống điện</t>
  </si>
  <si>
    <t>Văn hoá, giáo dục, y tế</t>
  </si>
  <si>
    <t>Vệ sinh môi trường</t>
  </si>
  <si>
    <t>Hệ thống chính trị và an ninh, trật tự XH</t>
  </si>
  <si>
    <t>1. Nghị quyết 114/2014</t>
  </si>
  <si>
    <t xml:space="preserve"> XÂY DỰNG NTM GIAI ĐOẠN 2015-2020</t>
  </si>
  <si>
    <t>Tổng số</t>
  </si>
  <si>
    <t>Đạt chuẩn Khu dân cư NTM kiểu mẫu</t>
  </si>
  <si>
    <t>Chưa đạt chuẩn Khu dân cư NTM kiểu mẫu</t>
  </si>
  <si>
    <t>Số lượng thôn (xóm)</t>
  </si>
  <si>
    <t>Xã</t>
  </si>
  <si>
    <t>Tỷ lệ (%) số lượng thôn đạt chuẩn Khu dân cư NTM kiểu mẫu tại thời điểm báo cáo</t>
  </si>
  <si>
    <t>Kế hoạch UBND tỉnh giao (bao gồm cả khối lượng điều chỉnh trong năm)</t>
  </si>
  <si>
    <t>Kế hoạch UBND cấp huyện giao (bao gồm cả khối lượng điều chỉnh trong năm)</t>
  </si>
  <si>
    <t>Số liệu UBND cấp huyện 
đề nghị quyết toán</t>
  </si>
  <si>
    <t>Khối lượng thực hiện được 
áp dụng cơ chế hỗ trợ xi măng</t>
  </si>
  <si>
    <t>Chiều dài (km)</t>
  </si>
  <si>
    <t>Khối lượng xi măng (tấn)</t>
  </si>
  <si>
    <t>Khối lượng xi măng đề nghị quyết toán (tấn)</t>
  </si>
  <si>
    <t>Khối lượng xi măng được hỗ trợ theo cơ chế (tấn)</t>
  </si>
  <si>
    <t>Rãnh thoát nước</t>
  </si>
  <si>
    <t>Kênh mương nội đồng</t>
  </si>
  <si>
    <t>1. Khối lượng xi măng giao nhận giữa đơn vị cung ứng và UBND cấp xã (tấn)</t>
  </si>
  <si>
    <t>2. Khối lượng xi măng được hỗ trợ theo cơ chế (tấn)</t>
  </si>
  <si>
    <t>Chia ra các cấp NS hỗ trợ</t>
  </si>
  <si>
    <t>3. Khối lượng xi măng đã sử dụng làm đường, rãnh, kênh nhưng không được hỗ trợ theo cơ chế do vượt KH, định mức hoặc không đảm bảo quy chuẩn (tấn)</t>
  </si>
  <si>
    <t>4. Kinh phí mua xi măng các cấp NS đảm bảo 
(nghìn đồng)</t>
  </si>
  <si>
    <t>Chia ra:</t>
  </si>
  <si>
    <t>NS cấp huyện đảm bảo</t>
  </si>
  <si>
    <t>NS cấp xã đảm bảo</t>
  </si>
  <si>
    <t>NS cấp huyện, cấp xã (bao gồm khối lượng vượt định mức hoặc không đảm bảo quy chuẩn tại cột 6, 7, 8)</t>
  </si>
  <si>
    <t>2=3+4+5</t>
  </si>
  <si>
    <t>6=7+8</t>
  </si>
  <si>
    <t>9=10+11</t>
  </si>
  <si>
    <t>11=12+13</t>
  </si>
  <si>
    <t>Giá trị quyết toán công trình hoàn thành
(triệu đồng)</t>
  </si>
  <si>
    <t>1. Xi măng</t>
  </si>
  <si>
    <t>2. Chi phí khác ngoài xi măng (bao gồm hiện vật quy ra tiền)</t>
  </si>
  <si>
    <t>Khối lượng
(tấn)</t>
  </si>
  <si>
    <t>Kinh phí  (triệu đồng)</t>
  </si>
  <si>
    <t>NSNN hỗ trợ (triệu đồng)</t>
  </si>
  <si>
    <t>Đóng góp của nhân dân (triệu đồng)</t>
  </si>
  <si>
    <t>Ngân sách tỉnh</t>
  </si>
  <si>
    <t>Ngân sách cấp huyện</t>
  </si>
  <si>
    <t>Ngân sách cấp xã</t>
  </si>
  <si>
    <t>NS huyện</t>
  </si>
  <si>
    <t>NS xã</t>
  </si>
  <si>
    <t>1=6+7+8</t>
  </si>
  <si>
    <t>7=8+13</t>
  </si>
  <si>
    <t>8=9+10+11+12</t>
  </si>
  <si>
    <t>Chấp hành pháp luật, quy ước, hương ước và các quy định khác của các tổ chức</t>
  </si>
  <si>
    <t>Khu dân cư NTM kiểu mẫu</t>
  </si>
  <si>
    <t>Thời điểm công nhận đạt chuẩn</t>
  </si>
  <si>
    <t xml:space="preserve">Các tiêu chí khu dân cư nông thôn mới kiểu mẫu </t>
  </si>
  <si>
    <t>Địa chỉ (thôn, xóm/ xã)</t>
  </si>
  <si>
    <t>Biểu số 05</t>
  </si>
  <si>
    <t>SO SÁNH TỶ LỆ (%) SỬ DỤNG VỐN NSNN THỰC HIỆN CHƯƠNG TRÌNH MTQG</t>
  </si>
  <si>
    <t>Biểu số 06</t>
  </si>
  <si>
    <t>Biểu số 07</t>
  </si>
  <si>
    <t>Biểu số 08</t>
  </si>
  <si>
    <t>Tổng số hộ trên địa bàn</t>
  </si>
  <si>
    <t>Số vườn mẫu trên địa bàn</t>
  </si>
  <si>
    <t>Thực trạng chung, hiệu quả của các vườn mẫu hiện nay</t>
  </si>
  <si>
    <t>Biểu số 09</t>
  </si>
  <si>
    <t>Tỷ lệ (%) số lượng vườn mẫu đạt chuẩn trên số hộ tại thời điểm báo cáo</t>
  </si>
  <si>
    <t>Quy hoạch và thực hiện quy hoạch</t>
  </si>
  <si>
    <t>Ứng dụng tiến bộ khoa học kỷ thuật</t>
  </si>
  <si>
    <t>Sản phẩm từ vườn</t>
  </si>
  <si>
    <t>Môi trường cảnh quan</t>
  </si>
  <si>
    <t>Thu nhập</t>
  </si>
  <si>
    <t xml:space="preserve">Tỉnh </t>
  </si>
  <si>
    <t xml:space="preserve">Huyện </t>
  </si>
  <si>
    <t xml:space="preserve">Cộng </t>
  </si>
  <si>
    <t>Ngân sách địa phương hỗ trợ (Triệu đồng)</t>
  </si>
  <si>
    <t xml:space="preserve">Năm công nhận </t>
  </si>
  <si>
    <t>Tổ chức, cá nhân đạt vườn mẫu</t>
  </si>
  <si>
    <t>Quy mô vườn mẫu (m2)</t>
  </si>
  <si>
    <t>Biểu số 10</t>
  </si>
  <si>
    <t>Biểu số 12</t>
  </si>
  <si>
    <t>Biểu số 11</t>
  </si>
  <si>
    <t>Biểu số 03</t>
  </si>
  <si>
    <t>Thực trạng chung của các khu dân cư NTM kiểu mẫu đã được công nhận công nhận giai đoạn 2015-2020  hiện nay</t>
  </si>
  <si>
    <t xml:space="preserve">Tiêu chí khu dân cư nông thôn mới kiểu mẫu </t>
  </si>
  <si>
    <t>TỔNG HỢP TÌNH HÌNH GIẢI NGÂN NGUỒN VỐN THỰC HIỆN CHƯƠNG TRÌNH MTQG XÂY DỰNG NTM NĂM 2015-2022</t>
  </si>
  <si>
    <t>TÌNH HÌNH SỬ DỤNG VỐN ĐẦU TƯ PHÁT TRIỂN NĂM 2015-2022</t>
  </si>
  <si>
    <t>BÁO CÁO TÌNH HÌNH SỬ DỤNG VỐN SỰ NGHIỆP THỰC HIỆN CHƯƠNG TRÌNH NÔNG THÔN MỚI NĂM 2015-2022</t>
  </si>
  <si>
    <t>KHỐI LƯỢNG ĐƯỜNG GIAO THÔNG, RÃNH THOÁT NƯỚC, KÊNH MƯƠNG NỘI ĐỒNG ĐƯỢC HỖ TRỢ THEO CƠ CHẾ XI MĂNG GIAI ĐOẠN 2015-2022</t>
  </si>
  <si>
    <t>KHỐI LƯỢNG, KINH PHÍ MUA XI MĂNG CÁC CẤP NGÂN SÁCH HỖ TRỢ LÀM ĐƯỜNG GIAO THÔNG, RÃNH THOÁT NƯỚC, 
KÊNH MƯƠNG NỘI ĐỒNG THEO CƠ CHẾ XI MĂNG GIAI ĐOẠN 2015-2022</t>
  </si>
  <si>
    <t>BẢNG TỔNG HỢP QUYẾT TOÁN KHỐI LƯỢNG, KINH PHÍ HỖ TRỢ XI MĂNG LÀM ĐƯỜNG GIAO THÔNG, 
RÃNH THOÁT NƯỚC VÀ KÊNH MƯƠNG NỘI ĐỒNG GIAI ĐOẠN 2015-2022</t>
  </si>
  <si>
    <r>
      <rPr>
        <b/>
        <sz val="13"/>
        <rFont val="Times New Roman"/>
        <family val="1"/>
      </rPr>
      <t>SỐ LƯỢNG</t>
    </r>
    <r>
      <rPr>
        <b/>
        <sz val="13"/>
        <color theme="1"/>
        <rFont val="Times New Roman"/>
        <family val="1"/>
      </rPr>
      <t xml:space="preserve">  KHU DÂN CƯ NÔNG THÔN MỚI KIỂU MẪU ĐÃ ĐƯỢC CÔNG NHẬN GIAI ĐOẠN 2015-2022</t>
    </r>
  </si>
  <si>
    <t>THỰC TRẠNG HIỆN NAY CỦA TỪNG KHU DÂN CƯ NÔNG THÔN MỚI KIỂU MẪU ĐÃ ĐƯỢC CÔNG NHẬN GIAI ĐOẠN 2015 - 2022</t>
  </si>
  <si>
    <r>
      <rPr>
        <b/>
        <sz val="13"/>
        <rFont val="Times New Roman"/>
        <family val="1"/>
      </rPr>
      <t>SỐ LƯỢNG</t>
    </r>
    <r>
      <rPr>
        <b/>
        <sz val="13"/>
        <color theme="1"/>
        <rFont val="Times New Roman"/>
        <family val="1"/>
      </rPr>
      <t xml:space="preserve">  VƯỜN MẪU NÔNG THÔN MỚI ĐƯỢC CÔNG NHẬN GIAI ĐOẠN 2015 - 2021</t>
    </r>
  </si>
  <si>
    <t>THỰC TRẠNG HIỆN NAY CỦA VƯỜN MẪU ĐÃ ĐƯỢC CÔNG NHẬN GIAI ĐOẠN 2015 - 2021</t>
  </si>
  <si>
    <t>Trong đó: Số lượng Khu dân cư NTM kiểu mẫu công nhận giai đoạn 2015-2022</t>
  </si>
  <si>
    <t>Trong đó số lượng vườn mẫu công nhận giai đoạn 2015-2021</t>
  </si>
  <si>
    <t>Xã Thạch Châu</t>
  </si>
  <si>
    <t>NĂM 2016</t>
  </si>
  <si>
    <t>NĂM 2017</t>
  </si>
  <si>
    <t>NĂM 2018</t>
  </si>
  <si>
    <t>NĂM 2019</t>
  </si>
  <si>
    <t>NĂM 2020</t>
  </si>
  <si>
    <t>NĂM 2021</t>
  </si>
  <si>
    <t>NĂM 2022</t>
  </si>
  <si>
    <t>Năm 2019</t>
  </si>
  <si>
    <t>Năm 2016</t>
  </si>
  <si>
    <t>Năm 2017</t>
  </si>
  <si>
    <t>Năm 2018</t>
  </si>
  <si>
    <t>Năm 2020</t>
  </si>
  <si>
    <t>Năm 2021</t>
  </si>
  <si>
    <t>Năm 2022</t>
  </si>
  <si>
    <t>1 khu dân cư về đích trước năm 2015</t>
  </si>
  <si>
    <t>Khu dân cư NTM kiểu mẫu thôn Bằng Châu</t>
  </si>
  <si>
    <t>1.4</t>
  </si>
  <si>
    <t>1.5</t>
  </si>
  <si>
    <t>1.6</t>
  </si>
  <si>
    <t>1.7</t>
  </si>
  <si>
    <t>1.8</t>
  </si>
  <si>
    <t>1.9</t>
  </si>
  <si>
    <t>1.10</t>
  </si>
  <si>
    <t>1.11</t>
  </si>
  <si>
    <t>Khu dân cư NTM kiểu mẫu thôn Tiến Châu</t>
  </si>
  <si>
    <t>Khu dân cư NTM kiểu mẫu thôn ĐỨc Châu</t>
  </si>
  <si>
    <t>Khu dân cư NTM kiểu mẫu thôn Hồng Lạc</t>
  </si>
  <si>
    <t>Khu dân cư NTM kiểu mẫu thôn Minh Quý</t>
  </si>
  <si>
    <t>Khu dân cư NTM kiểu mẫu thôn Thanh Tân</t>
  </si>
  <si>
    <t>Khu dân cư NTM kiểu mẫu thôn Kim Ngọc</t>
  </si>
  <si>
    <t>Khu dân cư NTM kiểu mẫu thôn Quang Phú</t>
  </si>
  <si>
    <t>Khu dân cư NTM kiểu mẫu thôn AN Lộc</t>
  </si>
  <si>
    <t>Khu dân cư NTM kiểu mẫu thôn Lâm Châu</t>
  </si>
  <si>
    <t>Khu dân cư NTM kiểu mẫu thôn Châu Hạ</t>
  </si>
  <si>
    <t>6150/QĐ</t>
  </si>
  <si>
    <t>12644/QĐ</t>
  </si>
  <si>
    <t>Đường giao thông trục thôn Minh Quý, xã Thạch Châu</t>
  </si>
  <si>
    <t>Rãnh thoát nước trục xã, trục thôn, ngõ thôn xã Thạch Châu</t>
  </si>
  <si>
    <t>Nâng cấp đường trục thôn Lâm Châu, xã Thạch Châu</t>
  </si>
  <si>
    <t>Đường giao thông từ nhà anh Nhi đến nhà anh Thể, thôn Bằng Châu, xã Thạch Châu</t>
  </si>
  <si>
    <t>Đường giao thông thôn Minh Quý, xã Thạch Châu</t>
  </si>
  <si>
    <t>Đường giao thông từ đường liên xã đến đường ma thôn Tiến Châu, xã Thạch Châu</t>
  </si>
  <si>
    <t>Kênh mương nội đồng xã Thạch Châu</t>
  </si>
  <si>
    <t>Đường giao thông trục thôn, ngõ thôn xã Thạch Châu</t>
  </si>
  <si>
    <t>Đường trục thôn từ QL 281 đi ông Hải</t>
  </si>
  <si>
    <t>Nâng cấp đường trục xã đoạn từ QL 281 đi thôn Lâm Châu, xã Thạch Châu</t>
  </si>
  <si>
    <t>Ngôi nhà trí tuệ thôn Hồng Lạc, xã Thạch Châu</t>
  </si>
  <si>
    <t>Đường giao thông thôn Đức Châu, Quang Phú, An Lộc xã Thạch Châu</t>
  </si>
  <si>
    <t>Rãnh thoát nước hai bên đường xã Thạch Châu năm 2022</t>
  </si>
  <si>
    <t>Nâng cấp đường GTNT ngõ thôn xã Thạch Châu năm 2022</t>
  </si>
  <si>
    <t>Kênh mương tưới, tiêu nội đồng thôn Hồng Lạc, An Lộc xã Thạch Châu năm 2022</t>
  </si>
  <si>
    <t>Kênh mương nội đồng, xã Thạch Châu</t>
  </si>
  <si>
    <t>Nâng cấp mặt đường thôn Thanh Tân, xã Thạch Châu</t>
  </si>
  <si>
    <t>Nâng cấp mặt đường thôn Kim Ngọc, xã Thạch Châu</t>
  </si>
  <si>
    <t xml:space="preserve">Đường giao thông xã Thạch Châu, huyện Lộc Hà          </t>
  </si>
  <si>
    <t>Đường giao thông trục thôn Đức Châu, xã Thạch Châu</t>
  </si>
  <si>
    <t>Rãnh thoát nước trục thôn, ngõ thôn xã Thạch Châu</t>
  </si>
  <si>
    <t>Đường giao thông ngõ thôn Tiến Châu, Thanh Tân, Kim Ngọc, Quang Phú, An Lộc, Châu Hạ xã Thạch Châu</t>
  </si>
  <si>
    <t>Đường giao thông ngõ thôn, trục thôn Hồng Lạc, Tiến Châu, Kim Ngọc, An Lộc, Châu Hạ, Thanh Tân xã Thạch Châu</t>
  </si>
  <si>
    <t>Kênh mương tưới tiêu nội đồng thôn Bằng Châu, Hồng Lạc, Thanh Tân, Quang Phú, Lâm Châu, xã Thạch Châu</t>
  </si>
  <si>
    <t>Đường giao thông ngõ thôn Quang Phú, Hồng Lạc, Châu Hạ, Lâm Châu,Minh Quý, An Lộc xã Thạch Châu</t>
  </si>
  <si>
    <t>Nâng cấp mặt đường thôn Đức Châu và Thanh Tân, xã Thạch Châu</t>
  </si>
  <si>
    <t>Nâng cấp mặt đường thôn Minh Quý, xã Thạch Châu</t>
  </si>
  <si>
    <t>Nâng cấp mặt đường thôn Châu Hạ và Quang Phú, xã Thạch Châu</t>
  </si>
  <si>
    <t>Nâng cấp mặt đường thôn Bằng Châu và Lâm Châu, xã Thạch Châu</t>
  </si>
  <si>
    <t>Kênh mương nội đồng thôn Hồng Lạc, Kim Ngọc</t>
  </si>
  <si>
    <t>Nâng cấp, mở rộng đường trục thôn Đức Châu</t>
  </si>
  <si>
    <t>Đường GTNT thôn Bằng Châu, Châu Hạ</t>
  </si>
  <si>
    <t>Nâng cấp đường giao thông trục thôn Hồng Lạc, xã Thạch Châu</t>
  </si>
  <si>
    <t xml:space="preserve">Nhà vệ sinh trường THCS Mỹ Châu </t>
  </si>
  <si>
    <t>Kênh mương nội đồng thôn Minh Quý, Bằng Châu, Thanh Tân</t>
  </si>
  <si>
    <t>Rãnh thoát nước trục xã thôn Quang Phú, Hồng Lạc, Đức Châu</t>
  </si>
  <si>
    <t>Rãnh thoát nước trục thôn Bằng Châu, Hồng Lạc, Lâm Châu, Minh Quý, xã Thạch Châu</t>
  </si>
  <si>
    <t>Đường GTNT thôn Minh Quý, An Lộc, Bằng Châu</t>
  </si>
  <si>
    <t>Đường giao thông nông thôn Quang Phú, Châu Hạ</t>
  </si>
  <si>
    <t>Rãnh thoát nước ngõ thôn Lâm Châu, Châu Hạ xã Thạch Châu</t>
  </si>
  <si>
    <t>Rãnh thoát nước ngõ thôn Hồng Lạc xã Thạch Châu</t>
  </si>
  <si>
    <t>Rãnh thoát nước ngõ thôn Đức Châu, Tiến Châu, Thanh Tân xã Thạch Châu</t>
  </si>
  <si>
    <t>Rãnh thoát nước ngõ thôn Kim Ngọc, Quang Phú, Bằng Châu, An Lộc xã Thạch Châu</t>
  </si>
  <si>
    <t>Đường giao thông nông thôn thôn Lâm Châu</t>
  </si>
  <si>
    <t>Đường giao thông nông thôn thôn Bằng Châu, Tiến Châu, Hồng Lạc, Thanh Tân, Kim Ngọc và Lâm Châu, xã Thạch Châu</t>
  </si>
  <si>
    <t>Đường GTNĐ Quang Phú, Hồng Lạc</t>
  </si>
  <si>
    <t>Kênh mương thoát nước trục xã năm 2017</t>
  </si>
  <si>
    <t>Rãnh thoát nước trục xã từ anh Cơ - bà Dụng</t>
  </si>
  <si>
    <t>Đường GTNT tuyến y tế dự phòng - cựa Hoàn</t>
  </si>
  <si>
    <t>Đường GTNT tuyến ông Tám  -nhà đàng, đường 22 -cựa bà Châu, anh Danh - anh Thanh, Hồng Lạc - Minh Quý</t>
  </si>
  <si>
    <t>Đường GTNĐ từ ông Tình - anh Sơn, cựa Thông  -voong Đenh</t>
  </si>
  <si>
    <t>Đường GTNĐ từ hoa đào - sông nghèn, từ Hồng Lạc - Minh Quý</t>
  </si>
  <si>
    <t>Đường GTNĐ từ bà Lài - Thạch Bằng</t>
  </si>
  <si>
    <t>Đường GTNĐ từ đường Chéo  - An Lộc, thôn An Lộc</t>
  </si>
  <si>
    <t>Đường GTNĐ từ đồng Tràm - đồng Lối, thôn Lâm Châu</t>
  </si>
  <si>
    <t>Đường GTNĐ từ câu lạc bộ  -cựa bà Cẩu</t>
  </si>
  <si>
    <t>Đường GTNĐ từ cựa Vinh - Lâm Châu, thôn Quang Phú</t>
  </si>
  <si>
    <t>Đường GTNĐ từ Bằng Châu - hoa đào, từ anh Túy - mầm non</t>
  </si>
  <si>
    <t>Đường GTNĐ từ cựa anh Châu  -ông Hồng, cựa Hảo - cựa Thắng, thôn Đức Châu</t>
  </si>
  <si>
    <t>Nguyễn Tiến Lực</t>
  </si>
  <si>
    <t>Tiến Châu</t>
  </si>
  <si>
    <t>Đã thực hiện</t>
  </si>
  <si>
    <t>Rau củ quả</t>
  </si>
  <si>
    <t>Xanh sạch đẹp</t>
  </si>
  <si>
    <t>Phạm Hồng Thanh</t>
  </si>
  <si>
    <t>Minh quý</t>
  </si>
  <si>
    <t>Tô Thị Lý</t>
  </si>
  <si>
    <t>Thanh tân</t>
  </si>
  <si>
    <t>Nguyễn Trọng Lê</t>
  </si>
  <si>
    <t>Quang Phú</t>
  </si>
  <si>
    <t>Nguyễn Trọng Anh</t>
  </si>
  <si>
    <t>Kim Ngọc</t>
  </si>
  <si>
    <t>Nguyễn Thái Thị</t>
  </si>
  <si>
    <t>Bằng Châu</t>
  </si>
  <si>
    <t>Lê Thị Nhung</t>
  </si>
  <si>
    <t>Thanh Tân</t>
  </si>
  <si>
    <t>Nguyễn Thanh Hồng</t>
  </si>
  <si>
    <t>An Lộc</t>
  </si>
  <si>
    <t>Trần Thị Liên</t>
  </si>
  <si>
    <t>Đức Châu</t>
  </si>
  <si>
    <t>Nguyễn Đình Lưu</t>
  </si>
  <si>
    <t>Lê Phúc Phương</t>
  </si>
  <si>
    <t>Nguyễn Đức Hồng</t>
  </si>
  <si>
    <t>Lê Văn Cẩn</t>
  </si>
  <si>
    <t>Lê Thị Nhỏ</t>
  </si>
  <si>
    <t>Phan Huy Anh</t>
  </si>
  <si>
    <t>Lê Thanh Hà</t>
  </si>
  <si>
    <t>Nguyễn Thị Nghuyệt</t>
  </si>
  <si>
    <t>Lê Xuân Quyền</t>
  </si>
  <si>
    <t>Hồng Lạc</t>
  </si>
  <si>
    <t>Nguyễn Minh Đức</t>
  </si>
  <si>
    <t>Lê Ngọc Giáo</t>
  </si>
  <si>
    <t>Lâm Châu</t>
  </si>
  <si>
    <t>Phạm Minh Đồng</t>
  </si>
  <si>
    <t>Nguyễn Đình Thế</t>
  </si>
  <si>
    <t>Lê Thị Chắt</t>
  </si>
  <si>
    <t>Lê Văn Quế</t>
  </si>
  <si>
    <t>Lê Xuân Chương</t>
  </si>
  <si>
    <t>Lê Văn Thơ</t>
  </si>
  <si>
    <t>Lê Phúc Niêm</t>
  </si>
  <si>
    <t>Lê Quang Thung</t>
  </si>
  <si>
    <t>Nguyễn Văn Thắng</t>
  </si>
  <si>
    <t>Nguyễn Thị Hồng</t>
  </si>
  <si>
    <t>Bằng châu</t>
  </si>
  <si>
    <t>Nguyễn Hửu Trí</t>
  </si>
  <si>
    <t>Nguyễn Công Hoan</t>
  </si>
  <si>
    <t>Châu Hạ</t>
  </si>
  <si>
    <t>Lê Hửu Xuân</t>
  </si>
  <si>
    <t>Lê Đình Hoàn</t>
  </si>
  <si>
    <t>Lê Đình Chất</t>
  </si>
  <si>
    <t>Lê xuân Nhiên</t>
  </si>
  <si>
    <t>Nguyễn Thị Viện</t>
  </si>
  <si>
    <t>Phạm Xuân Huệ</t>
  </si>
  <si>
    <t>Nguyễn Chất</t>
  </si>
  <si>
    <t>Lê Quang Tứ</t>
  </si>
  <si>
    <t>Nguyễn Đức Tình</t>
  </si>
  <si>
    <t>Lê Thị Đình</t>
  </si>
  <si>
    <t>Nguyễn Tam</t>
  </si>
  <si>
    <t>Lê Quang Mai</t>
  </si>
  <si>
    <t>Nguyễn Ngọc Tiến</t>
  </si>
  <si>
    <t>Trần Thanh Bình</t>
  </si>
  <si>
    <t>Lê Mai Hân</t>
  </si>
  <si>
    <t>Minh Quý</t>
  </si>
  <si>
    <t>Lê Phúc Ba</t>
  </si>
  <si>
    <t>Nguyễn Văn Hân</t>
  </si>
  <si>
    <t>Nguyễn Đình Tịnh</t>
  </si>
  <si>
    <t>Trần Văn Phán</t>
  </si>
  <si>
    <t>Lê Hửu Hải</t>
  </si>
  <si>
    <t>Lê Đình Lương</t>
  </si>
  <si>
    <t>Nguyễn Tiến Tám</t>
  </si>
  <si>
    <t>Nguyễn Thành Công</t>
  </si>
  <si>
    <t>Phan Huy Quế</t>
  </si>
  <si>
    <t>Nguyễn Đình Thi</t>
  </si>
  <si>
    <t>Lê Văn Tứ</t>
  </si>
  <si>
    <t>Lê Thị Kim</t>
  </si>
  <si>
    <t>Nguyễn Đình Tám</t>
  </si>
  <si>
    <t>Lê Hồng Vân</t>
  </si>
  <si>
    <t>Trần Hửu Chung</t>
  </si>
  <si>
    <t>Phan Huy Lượng</t>
  </si>
  <si>
    <t>Phạm Thị Khoa</t>
  </si>
  <si>
    <t>Nguyễn Đức Thảo</t>
  </si>
  <si>
    <t>Đức châu</t>
  </si>
  <si>
    <t>Lê Văn Hồng</t>
  </si>
  <si>
    <t>Hệ thống tưới tiết kiệm</t>
  </si>
  <si>
    <t>Đạt hiệu quả kinh tế cao, cho thu nhập ổn định</t>
  </si>
  <si>
    <t>Đường giao thông nội đồng năm 2015, xã Thạch Châu, huyện Lộc Hà, tỉnh Hà Tĩnh</t>
  </si>
  <si>
    <t>Kênh mương nội đồng thôn An Lộc năm 2015, xã Thạch Châu, huyện Lộc Hà, tỉnh Hà Tĩnh</t>
  </si>
  <si>
    <t>Đường GTNT ngõ thôn năm 2015 xã Thạch Châu, huyện Lộc Hà, tỉnh Hà Tĩnh</t>
  </si>
  <si>
    <t>Mương nội đồng xã Thạch Châu năm 2016, huyện Lộc Hà, tỉnh Hà Tĩnh</t>
  </si>
  <si>
    <t>Mương thoát nước trục thôn Hồng Lạc - Thanh Tân, xã Thạch Châu, huyện Lộc Hà, tỉnh Hà Tĩnh</t>
  </si>
  <si>
    <t>Kênh mương thoát nước trục thôn xã Thạch Châu, huyện Lộc Hà, tỉnh Hà Tĩnh</t>
  </si>
  <si>
    <t>Đường giao thông nội đồng xã Thạch Châu năm 2016, huyện Lộc Hà, tỉnh Hà Tĩnh</t>
  </si>
  <si>
    <t>Kênh mương thoát nước trục thôn xã Thạch Châu năm 2016, huyện Lộc Hà, tỉnh Hà Tĩnh</t>
  </si>
  <si>
    <t>Đường giao thông nội đồng thôn Tiến Châu, Thanh Tân, Kim Ngọc xã Thạch Châu, huyện Lộc Hà, tỉnh Hà Tĩnh</t>
  </si>
  <si>
    <t>Đường trục xã và rãnh thoát nước trên đường liên xã xã Thạch Châu, huyện Lộc Hà, tỉnh Hà Tĩnh</t>
  </si>
  <si>
    <t>Đường GTNT thôn Bằng Châu, Đức Châu, An Lộc xã Thạch Châu, huyện Lộc Hà, tỉnh Hà Tĩnh</t>
  </si>
  <si>
    <t>Đường giao thông nội đồng xã Thạch Châu, huyện Lộc Hà, tỉnh Hà Tĩnh</t>
  </si>
  <si>
    <t>Đường GTNĐ thôn Minh Quý, Lâm Châu, Thanh Tân xã Thạch Châu, huyện Lộc Hà, tỉnh Hà Tĩnh</t>
  </si>
  <si>
    <t>Kênh mương thoát nước trục xã, (Mương thoát nước trục xã thôn Quang Phú), huyện Lộc Hà, tỉnh Hà Tĩnh</t>
  </si>
  <si>
    <t>Nhà đa chức năng trường tiểu học</t>
  </si>
  <si>
    <t>Kênh mương Thạch Mỹ Thạch Châu</t>
  </si>
  <si>
    <t>Kênh mương thoát nước trục thôn năm 2017 xã Thạch Châu</t>
  </si>
  <si>
    <t>ĐƯỜNG NỘI ĐỒNG THÔN LÂM CHÂU, XÃ THẠCH CHÂU</t>
  </si>
  <si>
    <t>Nhà học 2 tầng 6 phòng Trường mầm non xã Thạch Châu , huyện Lộc Hà, tỉnh Hà Tĩnh</t>
  </si>
  <si>
    <t>Hỗ trợ lãi suất</t>
  </si>
  <si>
    <t>Tuyên truyền, tập huấn</t>
  </si>
  <si>
    <t>Tuyên truyền, tập huấn, quản lý</t>
  </si>
  <si>
    <t>Tuyên truyền, tập huấn, quản lý, quy hoạch…</t>
  </si>
  <si>
    <t>Xử lý nước thải sinh hoạt</t>
  </si>
  <si>
    <t>Mô hình ngôi nhà trí tuệ</t>
  </si>
  <si>
    <t>Đề án phát triển kinh tế nông thôn</t>
  </si>
  <si>
    <t>Cập nhật dữ liệu số NTM</t>
  </si>
  <si>
    <t>Hỗ trợ kinh phí tổ chức giải thể thao cấp xã</t>
  </si>
  <si>
    <t>15/3/2020</t>
  </si>
  <si>
    <t>Trước 2015</t>
  </si>
  <si>
    <t>164/164nhà ở kiên cố, 154/164 nhà ngăn nắp, 158/164 có hố xí tự hoại</t>
  </si>
  <si>
    <t>132/164 vườn TCSX, 15/30 vưới tưới tiết kiệm, 6 vườn mẫu</t>
  </si>
  <si>
    <t>3333/4033m trồng hàng rào xanh</t>
  </si>
  <si>
    <t>5500/5.800m đường đạt chuẩn theo quy định</t>
  </si>
  <si>
    <t>DT NVH 690m2, sân thể thao 3200m2</t>
  </si>
  <si>
    <t xml:space="preserve">164/164 hộ ĐK SD điện, hệ thống điện bảo đảm </t>
  </si>
  <si>
    <t>508/525người tham gia BHYT, có y tế viên theo quy định</t>
  </si>
  <si>
    <t>80/164 hộ có thu gom nước thải, chất hưu cơ tái Sd 90%</t>
  </si>
  <si>
    <t>KDC đất chuẩn ATTT, chi bộ xếp loại tốt trở lên</t>
  </si>
  <si>
    <t>100% chấp hành PL, các khoản thu được thực hiện theo quy định</t>
  </si>
  <si>
    <t>148/148nhà ở kiên cố, 140148 nhà ngăn nắp, 143/148 có hố xí tự hoại</t>
  </si>
  <si>
    <t>132/148 vườn TCSX, 15/35 vưới tưới tiết kiệm, 6 vườn mẫu</t>
  </si>
  <si>
    <t>4574/5200m trồng hàng rào xanh</t>
  </si>
  <si>
    <t>4231/4.431m đường đạt chuẩn theo quy định</t>
  </si>
  <si>
    <t>DT NVH 1.700m2, sân thể thao 3000m2</t>
  </si>
  <si>
    <t xml:space="preserve">148/148 hộ ĐK SD điện, hệ thống điện bảo đảm </t>
  </si>
  <si>
    <t>519/590người tham gia BHYT, có y tế viên theo quy định</t>
  </si>
  <si>
    <t>125/148 hộ có thu gom nước thải, chất hưu cơ tái Sd 90%</t>
  </si>
  <si>
    <t>124/124 nhà ở kiên cố, 120/124 nhà ngăn nắp, 122/124 có hố xí tự hoại</t>
  </si>
  <si>
    <t>141/170 vườn TCSX, 15/40 vưới tưới tiết kiệm, 5 vườn mẫu</t>
  </si>
  <si>
    <t>3051/3569m trồng hàng rào xanh</t>
  </si>
  <si>
    <t>3120/3.569m đường đạt chuẩn theo quy định</t>
  </si>
  <si>
    <t>DT NVH 1.151m2, sân thể thao 3000m2</t>
  </si>
  <si>
    <t xml:space="preserve">106/106 hộ ĐK SD điện, hệ thống điện bảo đảm </t>
  </si>
  <si>
    <t>412/429 người tham gia BHYT, có y tế viên theo quy định</t>
  </si>
  <si>
    <t>85/106 hộ có thu gom nước thải, chất hưu cơ tái Sd 90%</t>
  </si>
  <si>
    <t>170/170 nhà ở kiên cố, 170/170 nhà ngăn nắp, 164/170 có hố xí tự hoại</t>
  </si>
  <si>
    <t>120/124 vườn TCSX, 10/20 vưới tưới tiết kiệm, 5 vườn mẫu</t>
  </si>
  <si>
    <t>2605/2760m trồng hàng rào xanh</t>
  </si>
  <si>
    <t>2.150/2.350m đường đạt chuẩn theo quy định</t>
  </si>
  <si>
    <t>DT NVH 501m2, sân thể thao 2.350m2</t>
  </si>
  <si>
    <t xml:space="preserve">124/124 hộ ĐK SD điện, hệ thống điện bảo đảm </t>
  </si>
  <si>
    <t>412/455 người tham gia BHYT, có y tế viên theo quy định</t>
  </si>
  <si>
    <t>85/124 hộ có thu gom nước thải, chất hưu cơ tái Sd 90%</t>
  </si>
  <si>
    <t>153/153 nhà ở kiên cố, 135/153 nhà ngăn nắp, 147/153 có hố xí tự hoại</t>
  </si>
  <si>
    <t>125/153 vườn TCSX, 15/32 vưới tưới tiết kiệm, 5 vườn mẫu</t>
  </si>
  <si>
    <t>2318m/2436m trồng hàng rào xanh</t>
  </si>
  <si>
    <t>3.151/3.513m đường đạt chuẩn theo quy định</t>
  </si>
  <si>
    <t>DT NVH 1.500m2, sân thể thao 3.000m2,</t>
  </si>
  <si>
    <t xml:space="preserve">153/153 hộ ĐK SD điện, hệ thống điện bảo đảm </t>
  </si>
  <si>
    <t>490/5308 người tham gia BHYT, có y tế viên theo quy định</t>
  </si>
  <si>
    <t>135/153 hộ có thu gom nước thải, chất hưu cơ tái Sd 90%</t>
  </si>
  <si>
    <t>153/153 nhà ở kiên cố, 140/153 nhà ngăn nắp, 148/154 có hố xí tự hoại</t>
  </si>
  <si>
    <t>135/153 vườn TCSX, 10/25 vưới tưới tiết kiệm, 7 vườn mẫu</t>
  </si>
  <si>
    <t>2820/3020m trồng hàng rào xanh</t>
  </si>
  <si>
    <t>2850/3020m đường đạt chuẩn theo quy định</t>
  </si>
  <si>
    <t>DT NVH 1.440m2, sân thể thao 3200m2</t>
  </si>
  <si>
    <t>519/535 người tham gia BHYT, có y tế viên theo quy định</t>
  </si>
  <si>
    <t>127/153 hộ có thu gom nước thải, chất hưu cơ tái Sd 90%</t>
  </si>
  <si>
    <t>175/175 nhà ở kiên cố, 145/175 nhà ngăn nắp, 170/175 có hố xí tự hoại</t>
  </si>
  <si>
    <t>125/175 vườn TCSX, 16/32 vưới tưới tiết kiệm,  6 vườn mẫu</t>
  </si>
  <si>
    <t>3045/3367m trồng hàng rào xanh</t>
  </si>
  <si>
    <t>2.945/3.370m đường đạt chuẩn theo quy định</t>
  </si>
  <si>
    <t>DT NVH 796,7m2, sân thể thao rộng 3900m2</t>
  </si>
  <si>
    <t xml:space="preserve">175/175 hộ ĐK SD điện, hệ thống điện bảo đảm </t>
  </si>
  <si>
    <t>529/590 người tham gia BHYT, có y tế viên theo quy định</t>
  </si>
  <si>
    <t>125/175 hộ có thu gom nước thải, chất hưu cơ tái Sd 90%</t>
  </si>
  <si>
    <t>154/154 nhà ở kiên cố, 140/170 nhà ngăn nắp, 154/154 có hố xí tự hoại</t>
  </si>
  <si>
    <t>125/154 vườn TCSX, 4/8 vưới tưới tiết kiệm, 5 vườn mẫu</t>
  </si>
  <si>
    <t>2358m/2665 trồng hàng rào xanh</t>
  </si>
  <si>
    <t>2358/2665m đường đạt chuẩn theo quy định</t>
  </si>
  <si>
    <t>DT NVH 1.188m2, sân thể thao dùng chung sân xã</t>
  </si>
  <si>
    <t xml:space="preserve">154/154 hộ ĐK SD điện, hệ thống điện bảo đảm </t>
  </si>
  <si>
    <t>630/650 người tham gia BHYT, có y tế viên theo quy định</t>
  </si>
  <si>
    <t>125/154 hộ có thu gom nước thải, chất hưu cơ tái Sd 90%</t>
  </si>
  <si>
    <t>158/158 nhà ở kiên cố, 154/158 nhà ngăn nắp, 156/158 có hố xí tự hoại</t>
  </si>
  <si>
    <t>132/158 vườn TCSX, 15/27 vưới tưới tiết kiệm, 8 vườn mẫu</t>
  </si>
  <si>
    <t>1660m/1750 trồng hàng rào xanh</t>
  </si>
  <si>
    <t>1750/1750m đường đạt chuẩn theo quy định</t>
  </si>
  <si>
    <t>DT NVH 1.219m2, sân thể thao dùng chung sân xã</t>
  </si>
  <si>
    <t xml:space="preserve">170/170 hộ ĐK SD điện, hệ thống điện bảo đảm </t>
  </si>
  <si>
    <t>144/170 hộ có thu gom nước thải, chất hưu cơ tái Sd 90%</t>
  </si>
  <si>
    <t>106/106 nhà ở kiên cố, 101/106 nhà ngăn nắp, 102/106 có hố xí tự hoại</t>
  </si>
  <si>
    <t>88/106 vườn TCSX, 15/30 vưới tưới tiết kiệm, 7 vườn mẫu</t>
  </si>
  <si>
    <t>2318m/2436 trồng hàng rào xanh</t>
  </si>
  <si>
    <t>2136/2436m đường đạt chuẩn theo quy định</t>
  </si>
  <si>
    <t>DT NVH 1.647m2, sân thể thao 3.411m2,</t>
  </si>
  <si>
    <t xml:space="preserve">158/158 hộ ĐK SD điện, hệ thống điện bảo đảm </t>
  </si>
  <si>
    <t>608/628 người tham gia BHYT, có y tế viên theo quy định</t>
  </si>
  <si>
    <t>135/158 hộ có thu gom nước thải, chất hưu cơ tái Sd 90%</t>
  </si>
  <si>
    <t>177/177 nhà ở kiên cố, 160/177 nhà ngăn nắp, 170/177 có hố xí tự hoại</t>
  </si>
  <si>
    <t>125/177 vườn TCSX, 10/20 vưới tưới tiết kiệm, 5 vườn mẫu</t>
  </si>
  <si>
    <t>2.758m/2.843 trồng hàng rào xanh</t>
  </si>
  <si>
    <t>1370/1370m đường đạt chuẩn theo quy định</t>
  </si>
  <si>
    <t>DT NVH 995m2, sân thể thao 3.110m2,</t>
  </si>
  <si>
    <t xml:space="preserve">177/177 hộ ĐK SD điện, hệ thống điện bảo đảm </t>
  </si>
  <si>
    <t>597/650 người tham gia BHYT, có y tế viên theo quy định</t>
  </si>
  <si>
    <t>Thạch Châu</t>
  </si>
  <si>
    <t>XÃ THẠCH CHÂU</t>
  </si>
  <si>
    <t>Các khu dân cư cơ bản duy trì các tiêu chí NTM kiểu mẫu, tiếp tục bổ sung, hoàn thiện các tiêu chí</t>
  </si>
  <si>
    <t>ỦY BAN NHÂN DÂN</t>
  </si>
  <si>
    <t>09</t>
  </si>
  <si>
    <t>452/QĐ</t>
  </si>
  <si>
    <t>TỔNG HỢP KINH PHÍ THỰC HIỆN XÂY DỰNG KHU DÂN CƯ NTM KIỂU MẪU GIAI ĐOẠN 2015 - 2022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</si>
</sst>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2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Red]\-&quot;$&quot;#,##0"/>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_-&quot;Z$&quot;* #,##0_-;\-&quot;Z$&quot;* #,##0_-;_-&quot;Z$&quot;* &quot;-&quot;_-;_-@_-"/>
    <numFmt numFmtId="171" formatCode="##.##%"/>
    <numFmt numFmtId="172" formatCode="_(* #,##0_);_(* \(#,##0\);_(* &quot;-&quot;??_);_(@_)"/>
    <numFmt numFmtId="173" formatCode="00.000"/>
    <numFmt numFmtId="174" formatCode="&quot;?&quot;#,##0;&quot;?&quot;\-#,##0"/>
    <numFmt numFmtId="175" formatCode="_ * #,##0.00_ ;_ * \-#,##0.00_ ;_ * &quot;-&quot;??_ ;_ @_ "/>
    <numFmt numFmtId="176" formatCode="_ * #,##0_ ;_ * \-#,##0_ ;_ * &quot;-&quot;_ ;_ @_ "/>
    <numFmt numFmtId="177" formatCode="_-* #,##0\ _F_-;\-* #,##0\ _F_-;_-* &quot;-&quot;\ _F_-;_-@_-"/>
    <numFmt numFmtId="178" formatCode="_(&quot;Z$&quot;* #,##0_);_(&quot;Z$&quot;* \(#,##0\);_(&quot;Z$&quot;* &quot;-&quot;_);_(@_)"/>
    <numFmt numFmtId="179" formatCode="_-&quot;ñ&quot;* #,##0_-;\-&quot;ñ&quot;* #,##0_-;_-&quot;ñ&quot;* &quot;-&quot;_-;_-@_-"/>
    <numFmt numFmtId="180" formatCode="_-* #,##0.00\ _F_-;\-* #,##0.00\ _F_-;_-* &quot;-&quot;??\ _F_-;_-@_-"/>
    <numFmt numFmtId="181" formatCode="_-* #,##0.00\ _₫_-;\-* #,##0.00\ _₫_-;_-* &quot;-&quot;??\ _₫_-;_-@_-"/>
    <numFmt numFmtId="182" formatCode="_-* #,##0.00\ _ñ_-;\-* #,##0.00\ _ñ_-;_-* &quot;-&quot;??\ _ñ_-;_-@_-"/>
    <numFmt numFmtId="183" formatCode="_-* #,##0.00\ _V_N_D_-;\-* #,##0.00\ _V_N_D_-;_-* &quot;-&quot;??\ _V_N_D_-;_-@_-"/>
    <numFmt numFmtId="184" formatCode="_(&quot;$&quot;\ * #,##0_);_(&quot;$&quot;\ * \(#,##0\);_(&quot;$&quot;\ * &quot;-&quot;_);_(@_)"/>
    <numFmt numFmtId="185" formatCode="_-* #,##0\ &quot;F&quot;_-;\-* #,##0\ &quot;F&quot;_-;_-* &quot;-&quot;\ &quot;F&quot;_-;_-@_-"/>
    <numFmt numFmtId="186" formatCode="_-* #,##0\ &quot;ñ&quot;_-;\-* #,##0\ &quot;ñ&quot;_-;_-* &quot;-&quot;\ &quot;ñ&quot;_-;_-@_-"/>
    <numFmt numFmtId="187" formatCode="_-* #,##0\ _₫_-;\-* #,##0\ _₫_-;_-* &quot;-&quot;\ _₫_-;_-@_-"/>
    <numFmt numFmtId="188" formatCode="_-* #,##0\ _ñ_-;\-* #,##0\ _ñ_-;_-* &quot;-&quot;\ _ñ_-;_-@_-"/>
    <numFmt numFmtId="189" formatCode="_-* #,##0\ _V_N_D_-;\-* #,##0\ _V_N_D_-;_-* &quot;-&quot;\ _V_N_D_-;_-@_-"/>
    <numFmt numFmtId="190" formatCode="_ &quot;\&quot;* #,##0_ ;_ &quot;\&quot;* \-#,##0_ ;_ &quot;\&quot;* &quot;-&quot;_ ;_ @_ "/>
    <numFmt numFmtId="191" formatCode="###0"/>
    <numFmt numFmtId="192" formatCode="&quot;Z$&quot;#,##0_);[Red]\(&quot;Z$&quot;#,##0\)"/>
    <numFmt numFmtId="193" formatCode="_-&quot;Z$&quot;* #,##0.00_-;\-&quot;Z$&quot;* #,##0.00_-;_-&quot;Z$&quot;* &quot;-&quot;??_-;_-@_-"/>
    <numFmt numFmtId="194" formatCode="&quot;\&quot;#,##0.00;[Red]&quot;\&quot;\-#,##0.00"/>
    <numFmt numFmtId="195" formatCode="&quot;\&quot;#,##0;[Red]&quot;\&quot;\-#,##0"/>
    <numFmt numFmtId="196" formatCode="&quot;Z$&quot;#&quot;Z$&quot;##0_);\(&quot;Z$&quot;#&quot;Z$&quot;##0\)"/>
    <numFmt numFmtId="197" formatCode="_(&quot;RM&quot;* #,##0.00_);_(&quot;RM&quot;* \(#,##0.00\);_(&quot;RM&quot;* &quot;-&quot;??_);_(@_)"/>
    <numFmt numFmtId="198" formatCode="_(&quot;RM&quot;* #,##0_);_(&quot;RM&quot;* \(#,##0\);_(&quot;RM&quot;* &quot;-&quot;_);_(@_)"/>
    <numFmt numFmtId="199" formatCode="#,##0.000000"/>
    <numFmt numFmtId="200" formatCode="_ &quot;\&quot;* #,##0.00_ ;_ &quot;\&quot;* \-#,##0.00_ ;_ &quot;\&quot;* &quot;-&quot;??_ ;_ @_ "/>
    <numFmt numFmtId="201" formatCode="_(* #,##0.00000000_);_(* \(#,##0.00000000\);_(* &quot;-&quot;??_);_(@_)"/>
    <numFmt numFmtId="202" formatCode="0.000"/>
    <numFmt numFmtId="203" formatCode="\$#,##0_);\(\$#,##0\)"/>
    <numFmt numFmtId="204" formatCode="#,##0.0_);\(#,##0.0\)"/>
    <numFmt numFmtId="205" formatCode="0.0%"/>
    <numFmt numFmtId="206" formatCode="&quot;£&quot;#,##0.00"/>
    <numFmt numFmtId="207" formatCode="_ * #,##0.00_)&quot;£&quot;_ ;_ * \(#,##0.00\)&quot;£&quot;_ ;_ * &quot;-&quot;??_)&quot;£&quot;_ ;_ @_ "/>
    <numFmt numFmtId="208" formatCode="0.0%;\(0.0%\)"/>
    <numFmt numFmtId="209" formatCode="##,###.##"/>
    <numFmt numFmtId="210" formatCode="_-* #,##0.00\ &quot;F&quot;_-;\-* #,##0.00\ &quot;F&quot;_-;_-* &quot;-&quot;??\ &quot;F&quot;_-;_-@_-"/>
    <numFmt numFmtId="211" formatCode="#0.##"/>
    <numFmt numFmtId="212" formatCode="0.000_)"/>
    <numFmt numFmtId="213" formatCode="0.0"/>
    <numFmt numFmtId="214" formatCode="#,##0.00\ &quot;F&quot;;\-#,##0.00\ &quot;F&quot;"/>
    <numFmt numFmtId="215" formatCode="#,##0;\(#,##0\)"/>
    <numFmt numFmtId="216" formatCode="#,##0.000"/>
    <numFmt numFmtId="217" formatCode="_ &quot;R&quot;\ * #,##0_ ;_ &quot;R&quot;\ * \-#,##0_ ;_ &quot;R&quot;\ * &quot;-&quot;_ ;_ @_ "/>
    <numFmt numFmtId="218" formatCode="&quot;Z$&quot;#,##0.000_);[Red]\(&quot;Z$&quot;#,##0.00\)"/>
    <numFmt numFmtId="219" formatCode="##,##0%"/>
    <numFmt numFmtId="220" formatCode="#,###%"/>
    <numFmt numFmtId="221" formatCode="##.##"/>
    <numFmt numFmtId="222" formatCode="###,###"/>
    <numFmt numFmtId="223" formatCode="###.###"/>
    <numFmt numFmtId="224" formatCode="##,###.####"/>
    <numFmt numFmtId="225" formatCode="\$#,##0\ ;\(\$#,##0\)"/>
    <numFmt numFmtId="226" formatCode="\t0.00%"/>
    <numFmt numFmtId="227" formatCode="##,##0.##"/>
    <numFmt numFmtId="228" formatCode="_(\§\g\ #,##0_);_(\§\g\ \(#,##0\);_(\§\g\ &quot;-&quot;??_);_(@_)"/>
    <numFmt numFmtId="229" formatCode="_(\§\g\ #,##0_);_(\§\g\ \(#,##0\);_(\§\g\ &quot;-&quot;_);_(@_)"/>
    <numFmt numFmtId="230" formatCode="_-&quot;F&quot;\ * #,##0.0_-;_-&quot;F&quot;\ * #,##0.0\-;_-&quot;F&quot;\ * &quot;-&quot;??_-;_-@_-"/>
    <numFmt numFmtId="231" formatCode="&quot;\&quot;#,##0.00;[Red]&quot;\&quot;&quot;\&quot;&quot;\&quot;&quot;\&quot;&quot;\&quot;&quot;\&quot;\-#,##0.00"/>
    <numFmt numFmtId="232" formatCode="\t#\ ??/??"/>
    <numFmt numFmtId="233" formatCode="\§\g#,##0_);\(\§\g#,##0\)"/>
    <numFmt numFmtId="234" formatCode="_-[$€-2]* #,##0.00_-;\-[$€-2]* #,##0.00_-;_-[$€-2]* &quot;-&quot;??_-"/>
    <numFmt numFmtId="235" formatCode="_ * #,##0.00_)_d_ ;_ * \(#,##0.00\)_d_ ;_ * &quot;-&quot;??_)_d_ ;_ @_ "/>
    <numFmt numFmtId="236" formatCode="#,##0_);\-#,##0_)"/>
    <numFmt numFmtId="237" formatCode="#."/>
    <numFmt numFmtId="238" formatCode="&quot;Z$&quot;#,##0_);\(&quot;Z$&quot;#,##0\)"/>
    <numFmt numFmtId="239" formatCode="#,##0\ &quot;$&quot;_);\(#,##0\ &quot;$&quot;\)"/>
    <numFmt numFmtId="240" formatCode="mmm"/>
    <numFmt numFmtId="241" formatCode="_-&quot;£&quot;* #,##0_-;\-&quot;£&quot;* #,##0_-;_-&quot;£&quot;* &quot;-&quot;_-;_-@_-"/>
    <numFmt numFmtId="242" formatCode="#,###"/>
    <numFmt numFmtId="243" formatCode="&quot;R&quot;\ #,##0.00;&quot;R&quot;\ \-#,##0.00"/>
    <numFmt numFmtId="244" formatCode="&quot;D&quot;&quot;D&quot;&quot;D&quot;\ mmm\ &quot;D&quot;__"/>
    <numFmt numFmtId="245" formatCode="#,##0\ &quot;$&quot;_);[Red]\(#,##0\ &quot;$&quot;\)"/>
    <numFmt numFmtId="246" formatCode="&quot;$&quot;###,0&quot;.&quot;00_);[Red]\(&quot;$&quot;###,0&quot;.&quot;00\)"/>
    <numFmt numFmtId="247" formatCode="&quot;\&quot;#,##0;[Red]\-&quot;\&quot;#,##0"/>
    <numFmt numFmtId="248" formatCode="&quot;\&quot;#,##0.00;\-&quot;\&quot;#,##0.00"/>
    <numFmt numFmtId="249" formatCode="#,##0\ &quot;kr&quot;;\-#,##0\ &quot;kr&quot;"/>
    <numFmt numFmtId="250" formatCode="#,##0.00_);\-#,##0.00_)"/>
    <numFmt numFmtId="251" formatCode="#,##0.000_);\(#,##0.000\)"/>
    <numFmt numFmtId="252" formatCode="#"/>
    <numFmt numFmtId="253" formatCode="&quot;¡Ì&quot;#,##0;[Red]\-&quot;¡Ì&quot;#,##0"/>
    <numFmt numFmtId="254" formatCode="_(&quot;.&quot;* #&quot;Z$&quot;##0_);_(&quot;.&quot;* \(#&quot;Z$&quot;##0\);_(&quot;.&quot;* &quot;-&quot;_);_(@_)"/>
    <numFmt numFmtId="255" formatCode="&quot;Z$&quot;#&quot;Z$&quot;##0_);[Red]\(&quot;Z$&quot;#&quot;Z$&quot;##0\)"/>
    <numFmt numFmtId="256" formatCode="#,##0.00\ &quot;F&quot;;[Red]\-#,##0.00\ &quot;F&quot;"/>
    <numFmt numFmtId="257" formatCode="&quot;.&quot;#,##0.00_);[Red]\(&quot;.&quot;#,##0.00\)"/>
    <numFmt numFmtId="258" formatCode="#&quot;,&quot;##0.00\ &quot;F&quot;;[Red]\-#&quot;,&quot;##0.00\ &quot;F&quot;"/>
    <numFmt numFmtId="259" formatCode="&quot;£&quot;#,##0;[Red]\-&quot;£&quot;#,##0"/>
    <numFmt numFmtId="260" formatCode="_-* #,##0.0\ _F_-;\-* #,##0.0\ _F_-;_-* &quot;-&quot;??\ _F_-;_-@_-"/>
    <numFmt numFmtId="261" formatCode="_-&quot;£&quot;* #,##0.00_-;\-&quot;£&quot;* #,##0.00_-;_-&quot;£&quot;* &quot;-&quot;??_-;_-@_-"/>
    <numFmt numFmtId="262" formatCode="#,##0\ &quot;F&quot;;[Red]\-#,##0\ &quot;F&quot;"/>
    <numFmt numFmtId="263" formatCode="_(* #,##0.00_ \ \ *);_(* \(#,##0.00\);_(* &quot;-&quot;??_);_(@_)"/>
    <numFmt numFmtId="264" formatCode="0.00000000000E+00;\?"/>
    <numFmt numFmtId="265" formatCode="#,##0\ &quot;FB&quot;;[Red]\-#,##0\ &quot;FB&quot;"/>
    <numFmt numFmtId="266" formatCode="#,##0.00\ \ \ \ "/>
    <numFmt numFmtId="267" formatCode="&quot;£&quot;#,##0;\-&quot;£&quot;#,##0"/>
    <numFmt numFmtId="268" formatCode="&quot;Rp&quot;#,##0.00_);[Red]\(&quot;Rp&quot;#,##0.00\)"/>
    <numFmt numFmtId="269" formatCode="_-* ###,0&quot;.&quot;00\ _F_B_-;\-* ###,0&quot;.&quot;00\ _F_B_-;_-* &quot;-&quot;??\ _F_B_-;_-@_-"/>
    <numFmt numFmtId="270" formatCode="&quot;\&quot;#,##0;&quot;\&quot;\-#,##0"/>
    <numFmt numFmtId="271" formatCode="#,##0.00\ \ "/>
    <numFmt numFmtId="272" formatCode="#,##0\ &quot;F&quot;;\-#,##0\ &quot;F&quot;"/>
    <numFmt numFmtId="273" formatCode="_-* #,##0\ _F_-;\-* #,##0\ _F_-;_-* &quot;-&quot;??\ _F_-;_-@_-"/>
    <numFmt numFmtId="274" formatCode="#,##0.0\½"/>
    <numFmt numFmtId="275" formatCode="_-* ###,0&quot;.&quot;00_-;\-* ###,0&quot;.&quot;00_-;_-* &quot;-&quot;??_-;_-@_-"/>
    <numFmt numFmtId="276" formatCode="0.000\ "/>
    <numFmt numFmtId="277" formatCode="#,##0\ &quot;Lt&quot;;[Red]\-#,##0\ &quot;Lt&quot;"/>
    <numFmt numFmtId="278" formatCode="&quot;\&quot;#,##0;&quot;\&quot;&quot;\&quot;&quot;\&quot;&quot;\&quot;&quot;\&quot;&quot;\&quot;&quot;\&quot;\-#,##0"/>
    <numFmt numFmtId="279" formatCode="_(&quot;Z$&quot;* #,##0.00_);_(&quot;Z$&quot;* \(#,##0.00\);_(&quot;Z$&quot;* &quot;-&quot;??_);_(@_)"/>
    <numFmt numFmtId="280" formatCode="_(* #,##0.0_);_(* \(#,##0.0\);_(* &quot;-&quot;??_);_(@_)"/>
    <numFmt numFmtId="281" formatCode="0;\-0;\-;@"/>
  </numFmts>
  <fonts count="234">
    <font>
      <sz val="12"/>
      <color theme="1"/>
      <name val="Times New Roman"/>
      <family val="2"/>
    </font>
    <font>
      <sz val="12"/>
      <color theme="1"/>
      <name val="Times New Roman"/>
      <family val="2"/>
    </font>
    <font>
      <sz val="8"/>
      <color theme="1"/>
      <name val="Times New Roman"/>
      <family val="1"/>
    </font>
    <font>
      <sz val="8"/>
      <name val="Times New Roman"/>
      <family val="1"/>
    </font>
    <font>
      <sz val="12"/>
      <name val="Times New Roman"/>
      <family val="1"/>
    </font>
    <font>
      <sz val="12"/>
      <color theme="1"/>
      <name val="Times New Roman"/>
      <family val="1"/>
    </font>
    <font>
      <i/>
      <sz val="12"/>
      <color theme="1"/>
      <name val="Times New Roman"/>
      <family val="1"/>
    </font>
    <font>
      <b/>
      <sz val="12"/>
      <color theme="1"/>
      <name val="Times New Roman"/>
      <family val="1"/>
    </font>
    <font>
      <sz val="12"/>
      <name val="VNI-Times"/>
    </font>
    <font>
      <sz val="12"/>
      <name val=".VnTime"/>
      <family val="2"/>
    </font>
    <font>
      <sz val="10"/>
      <name val=".VnArial"/>
      <family val="2"/>
    </font>
    <font>
      <sz val="12"/>
      <name val="돋움체"/>
      <family val="3"/>
      <charset val="129"/>
    </font>
    <font>
      <b/>
      <sz val="10"/>
      <name val="SVNtimes new roman"/>
      <family val="2"/>
    </font>
    <font>
      <sz val="12"/>
      <name val="VNtimes new roman"/>
      <family val="2"/>
    </font>
    <font>
      <sz val="11"/>
      <name val="??"/>
      <family val="3"/>
    </font>
    <font>
      <sz val="10"/>
      <name val="AngsanaUPC"/>
      <family val="1"/>
    </font>
    <font>
      <sz val="10"/>
      <name val="Arial"/>
      <family val="2"/>
    </font>
    <font>
      <sz val="10"/>
      <name val="??"/>
      <family val="3"/>
      <charset val="129"/>
    </font>
    <font>
      <sz val="12"/>
      <name val="????"/>
      <family val="1"/>
      <charset val="136"/>
    </font>
    <font>
      <sz val="12"/>
      <name val="????"/>
      <charset val="136"/>
    </font>
    <font>
      <sz val="12"/>
      <name val="Courier"/>
      <family val="3"/>
    </font>
    <font>
      <sz val="12"/>
      <name val="|??¢¥¢¬¨Ï"/>
      <family val="1"/>
      <charset val="129"/>
    </font>
    <font>
      <sz val="14"/>
      <name val="뼻뮝"/>
      <family val="3"/>
      <charset val="129"/>
    </font>
    <font>
      <sz val="10"/>
      <name val="VNI-Times"/>
    </font>
    <font>
      <sz val="10"/>
      <name val="Helv"/>
      <family val="2"/>
    </font>
    <font>
      <sz val="10"/>
      <color indexed="8"/>
      <name val="Arial"/>
      <family val="2"/>
    </font>
    <font>
      <sz val="10"/>
      <name val=".VnTime"/>
      <family val="2"/>
    </font>
    <font>
      <sz val="10"/>
      <name val="MS Sans Serif"/>
      <family val="2"/>
    </font>
    <font>
      <sz val="12"/>
      <name val="???"/>
    </font>
    <font>
      <sz val="12"/>
      <name val=".VnArial"/>
      <family val="2"/>
    </font>
    <font>
      <sz val="9"/>
      <name val="Arial"/>
      <family val="2"/>
    </font>
    <font>
      <sz val="11"/>
      <name val="‚l‚r ‚oƒSƒVƒbƒN"/>
      <family val="3"/>
      <charset val="128"/>
    </font>
    <font>
      <sz val="12"/>
      <name val="바탕체"/>
      <family val="1"/>
      <charset val="129"/>
    </font>
    <font>
      <sz val="11"/>
      <name val="–¾’©"/>
      <family val="1"/>
      <charset val="128"/>
    </font>
    <font>
      <sz val="10"/>
      <name val="Times New Roman"/>
      <family val="1"/>
    </font>
    <font>
      <sz val="14"/>
      <name val="VNTime"/>
    </font>
    <font>
      <b/>
      <u/>
      <sz val="14"/>
      <color indexed="8"/>
      <name val=".VnBook-AntiquaH"/>
      <family val="2"/>
    </font>
    <font>
      <sz val="11"/>
      <name val=".VnTime"/>
      <family val="2"/>
    </font>
    <font>
      <b/>
      <u/>
      <sz val="10"/>
      <name val="VNI-Times"/>
    </font>
    <font>
      <b/>
      <sz val="10"/>
      <name val=".VnArial"/>
      <family val="2"/>
    </font>
    <font>
      <sz val="12"/>
      <name val="???"/>
      <family val="3"/>
    </font>
    <font>
      <sz val="12"/>
      <name val="바탕체"/>
      <family val="3"/>
    </font>
    <font>
      <sz val="11"/>
      <color indexed="10"/>
      <name val=".VnArial Narrow"/>
      <family val="2"/>
    </font>
    <font>
      <sz val="12"/>
      <name val=".VnArial Narrow"/>
      <family val="2"/>
    </font>
    <font>
      <sz val="10"/>
      <name val="VnTimes"/>
    </font>
    <font>
      <sz val="12"/>
      <color indexed="8"/>
      <name val="¹ÙÅÁÃ¼"/>
      <family val="1"/>
      <charset val="129"/>
    </font>
    <font>
      <i/>
      <sz val="12"/>
      <color indexed="8"/>
      <name val=".VnBook-AntiquaH"/>
      <family val="2"/>
    </font>
    <font>
      <sz val="11"/>
      <color indexed="8"/>
      <name val="Calibri"/>
      <family val="2"/>
    </font>
    <font>
      <sz val="13"/>
      <color indexed="8"/>
      <name val="Times New Roman"/>
      <family val="2"/>
    </font>
    <font>
      <b/>
      <sz val="12"/>
      <color indexed="8"/>
      <name val=".VnBook-Antiqua"/>
      <family val="2"/>
    </font>
    <font>
      <i/>
      <sz val="12"/>
      <color indexed="8"/>
      <name val=".VnBook-Antiqua"/>
      <family val="2"/>
    </font>
    <font>
      <sz val="11"/>
      <color indexed="9"/>
      <name val="Calibri"/>
      <family val="2"/>
    </font>
    <font>
      <sz val="13"/>
      <color indexed="9"/>
      <name val="Times New Roman"/>
      <family val="2"/>
    </font>
    <font>
      <sz val="11"/>
      <name val="VNtimes new roman"/>
      <family val="2"/>
    </font>
    <font>
      <sz val="12"/>
      <name val="¹UAAA¼"/>
      <family val="3"/>
      <charset val="129"/>
    </font>
    <font>
      <sz val="11"/>
      <name val="±¼¸²Ã¼"/>
      <family val="3"/>
      <charset val="129"/>
    </font>
    <font>
      <sz val="11"/>
      <name val="Arial"/>
      <family val="2"/>
    </font>
    <font>
      <sz val="12"/>
      <name val="¹ÙÅÁÃ¼"/>
      <charset val="129"/>
    </font>
    <font>
      <sz val="11"/>
      <color indexed="20"/>
      <name val="Calibri"/>
      <family val="2"/>
    </font>
    <font>
      <sz val="12"/>
      <name val="Tms Rmn"/>
    </font>
    <font>
      <sz val="11"/>
      <name val="µ¸¿ò"/>
      <charset val="129"/>
    </font>
    <font>
      <sz val="12"/>
      <name val="System"/>
      <family val="1"/>
      <charset val="129"/>
    </font>
    <font>
      <sz val="12"/>
      <name val="Helv"/>
      <family val="2"/>
    </font>
    <font>
      <sz val="10"/>
      <name val="±¼¸²A¼"/>
      <family val="3"/>
      <charset val="129"/>
    </font>
    <font>
      <sz val="12"/>
      <name val="¹ÙÅÁÃ¼"/>
      <family val="1"/>
      <charset val="129"/>
    </font>
    <font>
      <sz val="10"/>
      <name val="Arial"/>
      <family val="2"/>
      <charset val="163"/>
    </font>
    <font>
      <sz val="10"/>
      <name val="Helv"/>
    </font>
    <font>
      <b/>
      <sz val="11"/>
      <color indexed="52"/>
      <name val="Calibri"/>
      <family val="2"/>
    </font>
    <font>
      <b/>
      <sz val="10"/>
      <name val="Helv"/>
    </font>
    <font>
      <b/>
      <sz val="8"/>
      <color indexed="12"/>
      <name val="Arial"/>
      <family val="2"/>
    </font>
    <font>
      <sz val="8"/>
      <color indexed="8"/>
      <name val="Arial"/>
      <family val="2"/>
    </font>
    <font>
      <sz val="8"/>
      <name val="SVNtimes new roman"/>
      <family val="2"/>
    </font>
    <font>
      <b/>
      <sz val="11"/>
      <color indexed="9"/>
      <name val="Calibri"/>
      <family val="2"/>
    </font>
    <font>
      <sz val="10"/>
      <name val="VNI-Aptima"/>
    </font>
    <font>
      <sz val="11"/>
      <name val="Tms Rmn"/>
    </font>
    <font>
      <sz val="12"/>
      <name val="Times New Roman"/>
      <family val="1"/>
      <charset val="163"/>
    </font>
    <font>
      <b/>
      <sz val="13"/>
      <name val=".VnArial Narrow"/>
      <family val="2"/>
    </font>
    <font>
      <sz val="13"/>
      <name val=".VnTime"/>
      <family val="2"/>
    </font>
    <font>
      <sz val="10"/>
      <color indexed="8"/>
      <name val=".VnTime"/>
      <family val="2"/>
    </font>
    <font>
      <sz val="11"/>
      <color indexed="8"/>
      <name val="Calibri"/>
      <family val="2"/>
      <charset val="163"/>
    </font>
    <font>
      <sz val="11"/>
      <color indexed="8"/>
      <name val="Times New Roman"/>
      <family val="2"/>
    </font>
    <font>
      <sz val="14"/>
      <name val="Times New Roman"/>
      <family val="1"/>
    </font>
    <font>
      <sz val="14"/>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10"/>
      <name val="SVNtimes new roman"/>
      <family val="2"/>
    </font>
    <font>
      <b/>
      <sz val="13"/>
      <color indexed="63"/>
      <name val="Times New Roman"/>
      <family val="2"/>
    </font>
    <font>
      <sz val="13"/>
      <color indexed="62"/>
      <name val="Times New Roman"/>
      <family val="2"/>
    </font>
    <font>
      <b/>
      <sz val="15"/>
      <color indexed="56"/>
      <name val="Times New Roman"/>
      <family val="2"/>
    </font>
    <font>
      <b/>
      <sz val="13"/>
      <color indexed="56"/>
      <name val="Times New Roman"/>
      <family val="2"/>
    </font>
    <font>
      <b/>
      <sz val="11"/>
      <color indexed="56"/>
      <name val="Times New Roman"/>
      <family val="2"/>
    </font>
    <font>
      <sz val="10"/>
      <color indexed="8"/>
      <name val="MS Sans Serif"/>
      <family val="2"/>
    </font>
    <font>
      <sz val="10"/>
      <name val="Arial CE"/>
      <charset val="238"/>
    </font>
    <font>
      <i/>
      <sz val="10"/>
      <name val="Times New Roman"/>
      <family val="1"/>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1"/>
      <color indexed="17"/>
      <name val="Calibri"/>
      <family val="2"/>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b/>
      <sz val="10"/>
      <name val=".VnTime"/>
      <family val="2"/>
    </font>
    <font>
      <b/>
      <sz val="14"/>
      <name val=".VnTimeH"/>
      <family val="2"/>
    </font>
    <font>
      <sz val="12"/>
      <name val="??"/>
      <family val="1"/>
      <charset val="129"/>
    </font>
    <font>
      <sz val="12"/>
      <name val="±¼¸²Ã¼"/>
      <family val="3"/>
      <charset val="129"/>
    </font>
    <font>
      <sz val="10"/>
      <name val=" "/>
      <family val="1"/>
      <charset val="136"/>
    </font>
    <font>
      <sz val="11"/>
      <color indexed="62"/>
      <name val="Calibri"/>
      <family val="2"/>
    </font>
    <font>
      <sz val="10"/>
      <name val="VNI-Helve"/>
    </font>
    <font>
      <b/>
      <sz val="13"/>
      <color indexed="9"/>
      <name val="Times New Roman"/>
      <family val="2"/>
    </font>
    <font>
      <u/>
      <sz val="12"/>
      <color indexed="12"/>
      <name val=".VnTime"/>
      <family val="2"/>
    </font>
    <font>
      <sz val="11"/>
      <color indexed="52"/>
      <name val="Calibri"/>
      <family val="2"/>
    </font>
    <font>
      <sz val="8"/>
      <name val="VNarial"/>
      <family val="2"/>
    </font>
    <font>
      <b/>
      <i/>
      <sz val="12"/>
      <name val=".VnAristote"/>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sz val="10"/>
      <name val="VNarial"/>
      <family val="2"/>
    </font>
    <font>
      <sz val="11"/>
      <color theme="1"/>
      <name val="Arial"/>
      <family val="2"/>
    </font>
    <font>
      <sz val="11"/>
      <color theme="1"/>
      <name val="Calibri"/>
      <family val="2"/>
      <scheme val="minor"/>
    </font>
    <font>
      <sz val="11"/>
      <color theme="1"/>
      <name val="Calibri"/>
      <family val="2"/>
    </font>
    <font>
      <sz val="14"/>
      <color theme="1"/>
      <name val="Times New Roman"/>
      <family val="2"/>
    </font>
    <font>
      <sz val="10"/>
      <color theme="1"/>
      <name val=".VnTime"/>
      <family val="2"/>
    </font>
    <font>
      <sz val="11"/>
      <name val="VNI-Aptima"/>
    </font>
    <font>
      <sz val="13"/>
      <color indexed="52"/>
      <name val="Times New Roman"/>
      <family val="2"/>
    </font>
    <font>
      <b/>
      <sz val="11"/>
      <name val="Arial"/>
      <family val="2"/>
    </font>
    <font>
      <b/>
      <sz val="11"/>
      <color indexed="63"/>
      <name val="Calibri"/>
      <family val="2"/>
    </font>
    <font>
      <sz val="11"/>
      <name val="VNswitzerlandCondLight"/>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u/>
      <sz val="10"/>
      <color indexed="12"/>
      <name val="Arial"/>
      <family val="2"/>
    </font>
    <font>
      <sz val="8"/>
      <name val="MS Sans Serif"/>
      <family val="2"/>
    </font>
    <font>
      <b/>
      <sz val="10.5"/>
      <name val=".VnAvantH"/>
      <family val="2"/>
    </font>
    <font>
      <sz val="10"/>
      <name val="3C_Times_T"/>
    </font>
    <font>
      <sz val="10"/>
      <name val="VNbook-Antiqua"/>
      <family val="2"/>
    </font>
    <font>
      <sz val="11"/>
      <color indexed="32"/>
      <name val="VNI-Times"/>
    </font>
    <font>
      <b/>
      <sz val="8"/>
      <color indexed="8"/>
      <name val="Helv"/>
    </font>
    <font>
      <sz val="10"/>
      <name val="Symbol"/>
      <family val="1"/>
      <charset val="2"/>
    </font>
    <font>
      <b/>
      <sz val="10"/>
      <name val="VNI-Univer"/>
    </font>
    <font>
      <b/>
      <sz val="12"/>
      <name val="VNI-Times"/>
    </font>
    <font>
      <sz val="11"/>
      <name val=".VnAvant"/>
      <family val="2"/>
    </font>
    <font>
      <b/>
      <sz val="13"/>
      <color indexed="8"/>
      <name val=".VnTimeH"/>
      <family val="2"/>
    </font>
    <font>
      <b/>
      <sz val="12"/>
      <name val=".VnTime"/>
      <family val="2"/>
    </font>
    <font>
      <sz val="10"/>
      <name val="VNTime"/>
    </font>
    <font>
      <b/>
      <u val="double"/>
      <sz val="12"/>
      <color indexed="12"/>
      <name val=".VnBahamasB"/>
      <family val="2"/>
    </font>
    <font>
      <b/>
      <sz val="18"/>
      <color indexed="56"/>
      <name val="Cambria"/>
      <family val="2"/>
    </font>
    <font>
      <b/>
      <i/>
      <u/>
      <sz val="12"/>
      <name val=".VnTimeH"/>
      <family val="2"/>
    </font>
    <font>
      <b/>
      <sz val="13"/>
      <color indexed="52"/>
      <name val="Times New Roman"/>
      <family val="2"/>
    </font>
    <font>
      <sz val="10"/>
      <name val=".VnArial Narrow"/>
      <family val="2"/>
    </font>
    <font>
      <sz val="9.5"/>
      <name val=".VnBlackH"/>
      <family val="2"/>
    </font>
    <font>
      <b/>
      <sz val="10"/>
      <name val=".VnBahamasBH"/>
      <family val="2"/>
    </font>
    <font>
      <b/>
      <sz val="11"/>
      <name val=".VnArialH"/>
      <family val="2"/>
    </font>
    <font>
      <b/>
      <sz val="13"/>
      <color indexed="8"/>
      <name val="Times New Roman"/>
      <family val="2"/>
    </font>
    <font>
      <b/>
      <sz val="10"/>
      <name val=".VnArialH"/>
      <family val="2"/>
    </font>
    <font>
      <sz val="13"/>
      <color indexed="17"/>
      <name val="Times New Roman"/>
      <family val="2"/>
    </font>
    <font>
      <b/>
      <sz val="11"/>
      <color indexed="8"/>
      <name val="Calibri"/>
      <family val="2"/>
    </font>
    <font>
      <sz val="13"/>
      <color indexed="60"/>
      <name val="Times New Roman"/>
      <family val="2"/>
    </font>
    <font>
      <sz val="13"/>
      <color indexed="10"/>
      <name val="Times New Roman"/>
      <family val="2"/>
    </font>
    <font>
      <i/>
      <sz val="13"/>
      <color indexed="23"/>
      <name val="Times New Roman"/>
      <family val="2"/>
    </font>
    <font>
      <sz val="8"/>
      <name val="VNI-Helve"/>
    </font>
    <font>
      <sz val="10"/>
      <name val="VNtimes new roman"/>
      <family val="2"/>
    </font>
    <font>
      <sz val="14"/>
      <name val="VnTime"/>
      <family val="2"/>
    </font>
    <font>
      <sz val="8"/>
      <name val=".VnTime"/>
      <family val="2"/>
    </font>
    <font>
      <b/>
      <sz val="8"/>
      <name val="VN Helvetica"/>
    </font>
    <font>
      <b/>
      <sz val="10"/>
      <name val="VN AvantGBook"/>
    </font>
    <font>
      <b/>
      <sz val="16"/>
      <name val=".VnTime"/>
      <family val="2"/>
    </font>
    <font>
      <sz val="9"/>
      <name val=".VnTime"/>
      <family val="2"/>
    </font>
    <font>
      <sz val="11"/>
      <color indexed="10"/>
      <name val="Calibri"/>
      <family val="2"/>
    </font>
    <font>
      <b/>
      <i/>
      <sz val="12"/>
      <name val=".VnTime"/>
      <family val="2"/>
    </font>
    <font>
      <sz val="13"/>
      <color indexed="20"/>
      <name val="Times New Roman"/>
      <family val="2"/>
    </font>
    <font>
      <sz val="14"/>
      <name val=".VnArial"/>
      <family val="2"/>
    </font>
    <font>
      <sz val="14"/>
      <name val="뼻뮝"/>
      <family val="3"/>
    </font>
    <font>
      <sz val="12"/>
      <name val="뼻뮝"/>
      <family val="3"/>
    </font>
    <font>
      <sz val="10"/>
      <name val="명조"/>
      <family val="3"/>
      <charset val="129"/>
    </font>
    <font>
      <u/>
      <sz val="12"/>
      <color indexed="12"/>
      <name val="Times New Roman"/>
      <family val="1"/>
    </font>
    <font>
      <u/>
      <sz val="12"/>
      <color indexed="36"/>
      <name val="Times New Roman"/>
      <family val="1"/>
    </font>
    <font>
      <b/>
      <sz val="10"/>
      <name val="Times New Roman"/>
      <family val="1"/>
    </font>
    <font>
      <b/>
      <sz val="12"/>
      <name val="Times New Roman"/>
      <family val="1"/>
    </font>
    <font>
      <sz val="9"/>
      <name val="Times New Roman"/>
      <family val="1"/>
    </font>
    <font>
      <b/>
      <sz val="9"/>
      <name val="Times New Roman"/>
      <family val="1"/>
    </font>
    <font>
      <i/>
      <sz val="12"/>
      <name val="Times New Roman"/>
      <family val="1"/>
    </font>
    <font>
      <b/>
      <sz val="10"/>
      <color theme="1"/>
      <name val="Times New Roman"/>
      <family val="2"/>
    </font>
    <font>
      <sz val="10"/>
      <color theme="1"/>
      <name val="Times New Roman"/>
      <family val="2"/>
    </font>
    <font>
      <sz val="10"/>
      <color theme="1"/>
      <name val="Times New Roman"/>
      <family val="1"/>
    </font>
    <font>
      <b/>
      <sz val="11"/>
      <color theme="1"/>
      <name val="Times New Roman"/>
      <family val="1"/>
    </font>
    <font>
      <i/>
      <sz val="14"/>
      <color theme="1"/>
      <name val="Times New Roman"/>
      <family val="1"/>
    </font>
    <font>
      <sz val="14"/>
      <color rgb="FF000000"/>
      <name val="Times New Roman"/>
      <family val="1"/>
    </font>
    <font>
      <b/>
      <sz val="13"/>
      <color theme="1"/>
      <name val="Times New Roman"/>
      <family val="1"/>
    </font>
    <font>
      <b/>
      <sz val="13"/>
      <name val="Times New Roman"/>
      <family val="1"/>
    </font>
    <font>
      <sz val="12"/>
      <color indexed="64"/>
      <name val="Times New Roman"/>
      <family val="1"/>
    </font>
    <font>
      <sz val="11"/>
      <color theme="1"/>
      <name val="Times New Roman"/>
      <family val="2"/>
    </font>
    <font>
      <i/>
      <sz val="13"/>
      <color theme="1"/>
      <name val="Times New Roman"/>
      <family val="1"/>
    </font>
    <font>
      <sz val="11"/>
      <color theme="1"/>
      <name val="Times New Roman"/>
      <family val="1"/>
    </font>
    <font>
      <sz val="11"/>
      <name val="Times New Roman"/>
      <family val="1"/>
    </font>
    <font>
      <b/>
      <i/>
      <sz val="12"/>
      <color theme="1"/>
      <name val="Times New Roman"/>
      <family val="1"/>
    </font>
    <font>
      <b/>
      <i/>
      <sz val="12"/>
      <name val="Times New Roman"/>
      <family val="1"/>
    </font>
    <font>
      <b/>
      <u/>
      <sz val="12"/>
      <name val="Times New Roman"/>
      <family val="1"/>
    </font>
    <font>
      <b/>
      <u/>
      <sz val="11"/>
      <name val="Times New Roman"/>
      <family val="1"/>
    </font>
    <font>
      <b/>
      <u/>
      <sz val="10"/>
      <name val="Times New Roman"/>
      <family val="1"/>
    </font>
    <font>
      <b/>
      <u/>
      <sz val="12"/>
      <color theme="1"/>
      <name val="Times New Roman"/>
      <family val="1"/>
    </font>
    <font>
      <sz val="11"/>
      <name val="Calibri"/>
      <family val="2"/>
      <scheme val="minor"/>
    </font>
    <font>
      <sz val="12"/>
      <name val="Times New Roman"/>
      <family val="2"/>
    </font>
    <font>
      <i/>
      <sz val="14"/>
      <name val="Times New Roman"/>
      <family val="1"/>
    </font>
  </fonts>
  <fills count="54">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1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indexed="9"/>
        <bgColor indexed="9"/>
      </patternFill>
    </fill>
  </fills>
  <borders count="4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diagonal/>
    </border>
  </borders>
  <cellStyleXfs count="1765">
    <xf numFmtId="0" fontId="0" fillId="0" borderId="0"/>
    <xf numFmtId="3" fontId="4" fillId="0" borderId="0">
      <alignment vertical="center" wrapText="1"/>
    </xf>
    <xf numFmtId="170" fontId="8" fillId="0" borderId="0" applyFont="0" applyFill="0" applyBorder="0" applyAlignment="0" applyProtection="0"/>
    <xf numFmtId="0" fontId="9" fillId="0" borderId="0" applyNumberFormat="0" applyFill="0" applyBorder="0" applyAlignment="0" applyProtection="0"/>
    <xf numFmtId="0" fontId="10" fillId="0" borderId="0"/>
    <xf numFmtId="3" fontId="11" fillId="0" borderId="3"/>
    <xf numFmtId="171" fontId="12" fillId="0" borderId="5">
      <alignment horizontal="center"/>
      <protection hidden="1"/>
    </xf>
    <xf numFmtId="171" fontId="12" fillId="0" borderId="5">
      <alignment horizontal="center"/>
      <protection hidden="1"/>
    </xf>
    <xf numFmtId="172" fontId="13" fillId="0" borderId="6" applyFont="0" applyBorder="0"/>
    <xf numFmtId="173" fontId="14" fillId="0" borderId="0" applyFont="0" applyFill="0" applyBorder="0" applyAlignment="0" applyProtection="0"/>
    <xf numFmtId="0" fontId="15" fillId="0" borderId="0" applyFont="0" applyFill="0" applyBorder="0" applyAlignment="0" applyProtection="0"/>
    <xf numFmtId="174" fontId="14" fillId="0" borderId="0" applyFont="0" applyFill="0" applyBorder="0" applyAlignment="0" applyProtection="0"/>
    <xf numFmtId="0" fontId="16" fillId="0" borderId="0" applyNumberFormat="0" applyFill="0" applyBorder="0" applyAlignment="0" applyProtection="0"/>
    <xf numFmtId="175" fontId="15" fillId="0" borderId="0" applyFont="0" applyFill="0" applyBorder="0" applyAlignment="0" applyProtection="0"/>
    <xf numFmtId="0" fontId="17" fillId="0" borderId="7"/>
    <xf numFmtId="176" fontId="15"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9" fontId="19" fillId="0" borderId="0" applyFont="0" applyFill="0" applyBorder="0" applyAlignment="0" applyProtection="0"/>
    <xf numFmtId="165" fontId="20" fillId="0" borderId="0" applyFont="0" applyFill="0" applyBorder="0" applyAlignment="0" applyProtection="0"/>
    <xf numFmtId="0" fontId="15"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21" fillId="0" borderId="0"/>
    <xf numFmtId="40" fontId="22" fillId="0" borderId="0" applyFont="0" applyFill="0" applyBorder="0" applyAlignment="0" applyProtection="0"/>
    <xf numFmtId="38" fontId="22" fillId="0" borderId="0" applyFont="0" applyFill="0" applyBorder="0" applyAlignment="0" applyProtection="0"/>
    <xf numFmtId="0" fontId="16" fillId="0" borderId="0" applyNumberFormat="0" applyFill="0" applyBorder="0" applyAlignment="0" applyProtection="0"/>
    <xf numFmtId="167" fontId="9" fillId="0" borderId="0" applyFont="0" applyFill="0" applyBorder="0" applyAlignment="0" applyProtection="0"/>
    <xf numFmtId="0" fontId="16" fillId="0" borderId="0"/>
    <xf numFmtId="42" fontId="23" fillId="0" borderId="0" applyFont="0" applyFill="0" applyBorder="0" applyAlignment="0" applyProtection="0"/>
    <xf numFmtId="0" fontId="24" fillId="0" borderId="0"/>
    <xf numFmtId="177" fontId="9" fillId="0" borderId="0" applyFont="0" applyFill="0" applyBorder="0" applyAlignment="0" applyProtection="0"/>
    <xf numFmtId="42" fontId="23" fillId="0" borderId="0" applyFont="0" applyFill="0" applyBorder="0" applyAlignment="0" applyProtection="0"/>
    <xf numFmtId="0" fontId="24" fillId="0" borderId="0"/>
    <xf numFmtId="42" fontId="23" fillId="0" borderId="0" applyFont="0" applyFill="0" applyBorder="0" applyAlignment="0" applyProtection="0"/>
    <xf numFmtId="0" fontId="25" fillId="0" borderId="0">
      <alignment vertical="top"/>
    </xf>
    <xf numFmtId="0" fontId="26" fillId="0" borderId="0" applyNumberFormat="0" applyFill="0" applyBorder="0" applyAlignment="0" applyProtection="0"/>
    <xf numFmtId="178" fontId="23" fillId="0" borderId="0" applyFont="0" applyFill="0" applyBorder="0" applyAlignment="0" applyProtection="0"/>
    <xf numFmtId="0" fontId="26" fillId="0" borderId="0" applyNumberFormat="0" applyFill="0" applyBorder="0" applyAlignment="0" applyProtection="0"/>
    <xf numFmtId="0" fontId="27"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4" fillId="0" borderId="0"/>
    <xf numFmtId="0" fontId="26" fillId="0" borderId="0" applyNumberFormat="0" applyFill="0" applyBorder="0" applyAlignment="0" applyProtection="0"/>
    <xf numFmtId="0" fontId="24" fillId="0" borderId="0"/>
    <xf numFmtId="0" fontId="24" fillId="0" borderId="0"/>
    <xf numFmtId="0" fontId="27" fillId="0" borderId="0" applyFont="0" applyFill="0" applyBorder="0" applyAlignment="0" applyProtection="0"/>
    <xf numFmtId="0" fontId="27" fillId="0" borderId="0" applyFont="0" applyFill="0" applyBorder="0" applyAlignment="0" applyProtection="0"/>
    <xf numFmtId="0" fontId="24" fillId="0" borderId="0"/>
    <xf numFmtId="0" fontId="26" fillId="0" borderId="0" applyNumberForma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24" fillId="0" borderId="0"/>
    <xf numFmtId="0" fontId="24" fillId="0" borderId="0"/>
    <xf numFmtId="0" fontId="26" fillId="0" borderId="0" applyNumberFormat="0" applyFill="0" applyBorder="0" applyAlignment="0" applyProtection="0"/>
    <xf numFmtId="42" fontId="23" fillId="0" borderId="0" applyFont="0" applyFill="0" applyBorder="0" applyAlignment="0" applyProtection="0"/>
    <xf numFmtId="0" fontId="4" fillId="0" borderId="0"/>
    <xf numFmtId="0" fontId="27" fillId="0" borderId="0"/>
    <xf numFmtId="0" fontId="27" fillId="0" borderId="0"/>
    <xf numFmtId="0" fontId="27"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0" fontId="26" fillId="0" borderId="0" applyNumberFormat="0" applyFill="0" applyBorder="0" applyAlignment="0" applyProtection="0"/>
    <xf numFmtId="0" fontId="27" fillId="0" borderId="0" applyFont="0" applyFill="0" applyBorder="0" applyAlignment="0" applyProtection="0"/>
    <xf numFmtId="0" fontId="24" fillId="0" borderId="0"/>
    <xf numFmtId="0" fontId="24" fillId="0" borderId="0"/>
    <xf numFmtId="0" fontId="24" fillId="0" borderId="0"/>
    <xf numFmtId="0" fontId="24" fillId="0" borderId="0"/>
    <xf numFmtId="0" fontId="26" fillId="0" borderId="0" applyNumberForma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7" fontId="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86" fontId="23" fillId="0" borderId="0" applyFont="0" applyFill="0" applyBorder="0" applyAlignment="0" applyProtection="0"/>
    <xf numFmtId="178"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69" fontId="8"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86" fontId="23" fillId="0" borderId="0" applyFont="0" applyFill="0" applyBorder="0" applyAlignment="0" applyProtection="0"/>
    <xf numFmtId="167" fontId="8" fillId="0" borderId="0" applyFont="0" applyFill="0" applyBorder="0" applyAlignment="0" applyProtection="0"/>
    <xf numFmtId="178" fontId="23" fillId="0" borderId="0" applyFont="0" applyFill="0" applyBorder="0" applyAlignment="0" applyProtection="0"/>
    <xf numFmtId="169" fontId="8"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66" fontId="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24" fillId="0" borderId="0"/>
    <xf numFmtId="186" fontId="23" fillId="0" borderId="0" applyFont="0" applyFill="0" applyBorder="0" applyAlignment="0" applyProtection="0"/>
    <xf numFmtId="0" fontId="24" fillId="0" borderId="0"/>
    <xf numFmtId="0" fontId="24" fillId="0" borderId="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67" fontId="8"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0" fontId="24" fillId="0" borderId="0"/>
    <xf numFmtId="42" fontId="23" fillId="0" borderId="0" applyFont="0" applyFill="0" applyBorder="0" applyAlignment="0" applyProtection="0"/>
    <xf numFmtId="0" fontId="26" fillId="0" borderId="0" applyNumberFormat="0" applyFill="0" applyBorder="0" applyAlignment="0" applyProtection="0"/>
    <xf numFmtId="0" fontId="24" fillId="0" borderId="0"/>
    <xf numFmtId="0" fontId="24" fillId="0" borderId="0"/>
    <xf numFmtId="0" fontId="25" fillId="0" borderId="0">
      <alignment vertical="top"/>
    </xf>
    <xf numFmtId="0" fontId="26" fillId="0" borderId="0" applyNumberFormat="0" applyFill="0" applyBorder="0" applyAlignment="0" applyProtection="0"/>
    <xf numFmtId="0" fontId="24" fillId="0" borderId="0"/>
    <xf numFmtId="0" fontId="26" fillId="0" borderId="0" applyNumberFormat="0" applyFill="0" applyBorder="0" applyAlignment="0" applyProtection="0"/>
    <xf numFmtId="0" fontId="24" fillId="0" borderId="0"/>
    <xf numFmtId="190" fontId="28" fillId="0" borderId="0" applyFont="0" applyFill="0" applyBorder="0" applyAlignment="0" applyProtection="0"/>
    <xf numFmtId="191" fontId="29" fillId="0" borderId="0" applyFont="0" applyFill="0" applyBorder="0" applyAlignment="0" applyProtection="0"/>
    <xf numFmtId="192" fontId="20" fillId="0" borderId="0" applyFont="0" applyFill="0" applyBorder="0" applyAlignment="0" applyProtection="0"/>
    <xf numFmtId="193" fontId="30" fillId="0" borderId="0" applyFont="0" applyFill="0" applyBorder="0" applyAlignment="0" applyProtection="0"/>
    <xf numFmtId="170" fontId="30" fillId="0" borderId="0" applyFont="0" applyFill="0" applyBorder="0" applyAlignment="0" applyProtection="0"/>
    <xf numFmtId="192" fontId="20" fillId="0" borderId="0" applyFont="0" applyFill="0" applyBorder="0" applyAlignment="0" applyProtection="0"/>
    <xf numFmtId="193" fontId="30" fillId="0" borderId="0" applyFont="0" applyFill="0" applyBorder="0" applyAlignment="0" applyProtection="0"/>
    <xf numFmtId="194" fontId="31" fillId="0" borderId="0" applyFont="0" applyFill="0" applyBorder="0" applyAlignment="0" applyProtection="0"/>
    <xf numFmtId="195" fontId="31" fillId="0" borderId="0" applyFont="0" applyFill="0" applyBorder="0" applyAlignment="0" applyProtection="0"/>
    <xf numFmtId="196" fontId="26" fillId="0" borderId="0" applyFont="0" applyFill="0" applyBorder="0" applyAlignment="0" applyProtection="0"/>
    <xf numFmtId="195" fontId="32" fillId="0" borderId="0" applyFont="0" applyFill="0" applyBorder="0" applyAlignment="0" applyProtection="0"/>
    <xf numFmtId="0" fontId="33" fillId="0" borderId="0"/>
    <xf numFmtId="0" fontId="33" fillId="0" borderId="0"/>
    <xf numFmtId="0" fontId="33" fillId="0" borderId="0"/>
    <xf numFmtId="0" fontId="34" fillId="0" borderId="0"/>
    <xf numFmtId="1" fontId="35" fillId="0" borderId="3" applyBorder="0" applyAlignment="0">
      <alignment horizontal="center"/>
    </xf>
    <xf numFmtId="3" fontId="11" fillId="0" borderId="3"/>
    <xf numFmtId="3" fontId="11" fillId="0" borderId="3"/>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7" fillId="2" borderId="0"/>
    <xf numFmtId="0" fontId="37" fillId="2" borderId="0"/>
    <xf numFmtId="0" fontId="37" fillId="2" borderId="0"/>
    <xf numFmtId="0" fontId="37" fillId="2" borderId="0"/>
    <xf numFmtId="0" fontId="36" fillId="2" borderId="0"/>
    <xf numFmtId="0" fontId="37" fillId="2" borderId="0"/>
    <xf numFmtId="0" fontId="37" fillId="2" borderId="0"/>
    <xf numFmtId="0" fontId="37" fillId="2" borderId="0"/>
    <xf numFmtId="0" fontId="37"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0" fontId="36" fillId="2" borderId="0"/>
    <xf numFmtId="0" fontId="27" fillId="0" borderId="1"/>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6" fillId="2" borderId="0"/>
    <xf numFmtId="0" fontId="36" fillId="2" borderId="0"/>
    <xf numFmtId="0" fontId="36" fillId="2" borderId="0"/>
    <xf numFmtId="0" fontId="36" fillId="2" borderId="0"/>
    <xf numFmtId="0" fontId="36" fillId="2" borderId="0"/>
    <xf numFmtId="0" fontId="36" fillId="2" borderId="0"/>
    <xf numFmtId="0" fontId="37" fillId="2" borderId="0"/>
    <xf numFmtId="0" fontId="37" fillId="2" borderId="0"/>
    <xf numFmtId="0" fontId="36" fillId="2" borderId="0"/>
    <xf numFmtId="0" fontId="38" fillId="0" borderId="0" applyFont="0" applyFill="0" applyBorder="0" applyAlignment="0">
      <alignment horizontal="left"/>
    </xf>
    <xf numFmtId="0" fontId="36" fillId="2" borderId="0"/>
    <xf numFmtId="0" fontId="36" fillId="2" borderId="0"/>
    <xf numFmtId="0" fontId="36" fillId="2" borderId="0"/>
    <xf numFmtId="0" fontId="36" fillId="2" borderId="0"/>
    <xf numFmtId="0" fontId="37" fillId="2" borderId="0"/>
    <xf numFmtId="0" fontId="37" fillId="2" borderId="0"/>
    <xf numFmtId="0" fontId="36" fillId="2" borderId="0"/>
    <xf numFmtId="0" fontId="37" fillId="2" borderId="0"/>
    <xf numFmtId="0" fontId="37" fillId="2" borderId="0"/>
    <xf numFmtId="0" fontId="9" fillId="2" borderId="0"/>
    <xf numFmtId="0" fontId="9" fillId="2" borderId="0"/>
    <xf numFmtId="0" fontId="36" fillId="2" borderId="0"/>
    <xf numFmtId="0" fontId="36" fillId="2" borderId="0"/>
    <xf numFmtId="0" fontId="36" fillId="2" borderId="0"/>
    <xf numFmtId="0" fontId="37" fillId="2" borderId="0"/>
    <xf numFmtId="0" fontId="37" fillId="2" borderId="0"/>
    <xf numFmtId="0" fontId="37" fillId="2" borderId="0"/>
    <xf numFmtId="0" fontId="36" fillId="2" borderId="0"/>
    <xf numFmtId="0" fontId="37"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7" fillId="2" borderId="0"/>
    <xf numFmtId="0" fontId="37" fillId="2" borderId="0"/>
    <xf numFmtId="0" fontId="38" fillId="0" borderId="0" applyFont="0" applyFill="0" applyBorder="0" applyAlignment="0">
      <alignment horizontal="left"/>
    </xf>
    <xf numFmtId="0" fontId="36" fillId="2" borderId="0"/>
    <xf numFmtId="0" fontId="37" fillId="2" borderId="0"/>
    <xf numFmtId="0" fontId="37"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7" fillId="2" borderId="0"/>
    <xf numFmtId="0" fontId="36" fillId="2" borderId="0"/>
    <xf numFmtId="0" fontId="37" fillId="2" borderId="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0" fontId="37" fillId="2" borderId="0"/>
    <xf numFmtId="0" fontId="37" fillId="2" borderId="0"/>
    <xf numFmtId="0" fontId="36" fillId="2" borderId="0"/>
    <xf numFmtId="0" fontId="37"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190" fontId="28" fillId="0" borderId="0" applyFont="0" applyFill="0" applyBorder="0" applyAlignment="0" applyProtection="0"/>
    <xf numFmtId="190" fontId="28" fillId="0" borderId="0" applyFont="0" applyFill="0" applyBorder="0" applyAlignment="0" applyProtection="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9" fillId="0" borderId="3" applyNumberFormat="0" applyFont="0" applyBorder="0">
      <alignment horizontal="left" indent="2"/>
    </xf>
    <xf numFmtId="0" fontId="39" fillId="0" borderId="3" applyNumberFormat="0" applyFont="0" applyBorder="0">
      <alignment horizontal="left" indent="2"/>
    </xf>
    <xf numFmtId="0" fontId="36" fillId="2" borderId="0"/>
    <xf numFmtId="0" fontId="38" fillId="0" borderId="0" applyFont="0" applyFill="0" applyBorder="0" applyAlignment="0">
      <alignment horizontal="left"/>
    </xf>
    <xf numFmtId="0" fontId="39" fillId="0" borderId="3" applyNumberFormat="0" applyFont="0" applyBorder="0">
      <alignment horizontal="left" indent="2"/>
    </xf>
    <xf numFmtId="0" fontId="39" fillId="0" borderId="3" applyNumberFormat="0" applyFont="0" applyBorder="0">
      <alignment horizontal="left" indent="2"/>
    </xf>
    <xf numFmtId="0" fontId="36" fillId="2" borderId="0"/>
    <xf numFmtId="0" fontId="38" fillId="0" borderId="0" applyFont="0" applyFill="0" applyBorder="0" applyAlignment="0">
      <alignment horizontal="left"/>
    </xf>
    <xf numFmtId="0" fontId="39" fillId="0" borderId="3" applyNumberFormat="0" applyFont="0" applyBorder="0">
      <alignment horizontal="left" indent="2"/>
    </xf>
    <xf numFmtId="0" fontId="39" fillId="0" borderId="3" applyNumberFormat="0" applyFont="0" applyBorder="0">
      <alignment horizontal="left" indent="2"/>
    </xf>
    <xf numFmtId="9" fontId="40" fillId="0" borderId="0" applyFont="0" applyFill="0" applyBorder="0" applyAlignment="0" applyProtection="0"/>
    <xf numFmtId="9" fontId="41" fillId="0" borderId="0" applyFont="0" applyFill="0" applyBorder="0" applyAlignment="0" applyProtection="0"/>
    <xf numFmtId="49" fontId="42" fillId="0" borderId="8" applyNumberFormat="0" applyFont="0" applyAlignment="0">
      <alignment horizontal="center" vertical="center"/>
    </xf>
    <xf numFmtId="0" fontId="43" fillId="0" borderId="9" applyNumberFormat="0" applyFont="0" applyFill="0" applyBorder="0" applyAlignment="0">
      <alignment horizontal="center"/>
    </xf>
    <xf numFmtId="0" fontId="24" fillId="0" borderId="0">
      <alignment wrapText="1"/>
    </xf>
    <xf numFmtId="0" fontId="44" fillId="0" borderId="0"/>
    <xf numFmtId="9" fontId="45" fillId="0" borderId="0" applyBorder="0" applyAlignment="0" applyProtection="0"/>
    <xf numFmtId="0" fontId="46" fillId="2" borderId="0"/>
    <xf numFmtId="0" fontId="37"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46" fillId="2" borderId="0"/>
    <xf numFmtId="0" fontId="46" fillId="2" borderId="0"/>
    <xf numFmtId="0" fontId="46" fillId="2" borderId="0"/>
    <xf numFmtId="0" fontId="46" fillId="2" borderId="0"/>
    <xf numFmtId="0" fontId="46" fillId="2" borderId="0"/>
    <xf numFmtId="0" fontId="46" fillId="2" borderId="0"/>
    <xf numFmtId="0" fontId="37" fillId="2" borderId="0"/>
    <xf numFmtId="0" fontId="37" fillId="2" borderId="0"/>
    <xf numFmtId="0" fontId="46" fillId="2" borderId="0"/>
    <xf numFmtId="0" fontId="46" fillId="2" borderId="0"/>
    <xf numFmtId="0" fontId="46" fillId="2" borderId="0"/>
    <xf numFmtId="0" fontId="46" fillId="2" borderId="0"/>
    <xf numFmtId="0" fontId="46" fillId="2" borderId="0"/>
    <xf numFmtId="0" fontId="37" fillId="2" borderId="0"/>
    <xf numFmtId="0" fontId="37" fillId="2" borderId="0"/>
    <xf numFmtId="0" fontId="46" fillId="2" borderId="0"/>
    <xf numFmtId="0" fontId="37" fillId="2" borderId="0"/>
    <xf numFmtId="0" fontId="37" fillId="2" borderId="0"/>
    <xf numFmtId="0" fontId="9" fillId="2" borderId="0"/>
    <xf numFmtId="0" fontId="9" fillId="2" borderId="0"/>
    <xf numFmtId="0" fontId="46" fillId="2" borderId="0"/>
    <xf numFmtId="0" fontId="46"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37"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37"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46"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46"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9" fillId="0" borderId="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9" fillId="2" borderId="0"/>
    <xf numFmtId="0" fontId="37"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49" fillId="2" borderId="0"/>
    <xf numFmtId="0" fontId="49" fillId="2" borderId="0"/>
    <xf numFmtId="0" fontId="49" fillId="2" borderId="0"/>
    <xf numFmtId="0" fontId="49" fillId="2" borderId="0"/>
    <xf numFmtId="0" fontId="49" fillId="2" borderId="0"/>
    <xf numFmtId="0" fontId="49" fillId="2" borderId="0"/>
    <xf numFmtId="0" fontId="37" fillId="2" borderId="0"/>
    <xf numFmtId="0" fontId="37" fillId="2" borderId="0"/>
    <xf numFmtId="0" fontId="49" fillId="2" borderId="0"/>
    <xf numFmtId="0" fontId="49" fillId="2" borderId="0"/>
    <xf numFmtId="0" fontId="49" fillId="2" borderId="0"/>
    <xf numFmtId="0" fontId="49" fillId="2" borderId="0"/>
    <xf numFmtId="0" fontId="49" fillId="2" borderId="0"/>
    <xf numFmtId="0" fontId="37" fillId="2" borderId="0"/>
    <xf numFmtId="0" fontId="37" fillId="2" borderId="0"/>
    <xf numFmtId="0" fontId="49" fillId="2" borderId="0"/>
    <xf numFmtId="0" fontId="37" fillId="2" borderId="0"/>
    <xf numFmtId="0" fontId="37" fillId="2" borderId="0"/>
    <xf numFmtId="0" fontId="9" fillId="2" borderId="0"/>
    <xf numFmtId="0" fontId="9" fillId="2" borderId="0"/>
    <xf numFmtId="0" fontId="49" fillId="2" borderId="0"/>
    <xf numFmtId="0" fontId="49"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9" fillId="0" borderId="0">
      <alignment wrapText="1"/>
    </xf>
    <xf numFmtId="0" fontId="9"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vertical="top"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vertical="top"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47"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6" borderId="0" applyNumberFormat="0" applyBorder="0" applyAlignment="0" applyProtection="0"/>
    <xf numFmtId="0" fontId="47" fillId="9" borderId="0" applyNumberFormat="0" applyBorder="0" applyAlignment="0" applyProtection="0"/>
    <xf numFmtId="0" fontId="47"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12" borderId="0" applyNumberFormat="0" applyBorder="0" applyAlignment="0" applyProtection="0"/>
    <xf numFmtId="0" fontId="9" fillId="0" borderId="0"/>
    <xf numFmtId="0" fontId="26" fillId="0" borderId="0"/>
    <xf numFmtId="0" fontId="9" fillId="0" borderId="0"/>
    <xf numFmtId="0" fontId="9" fillId="0" borderId="0"/>
    <xf numFmtId="0" fontId="26" fillId="0" borderId="0"/>
    <xf numFmtId="0" fontId="26" fillId="0" borderId="0"/>
    <xf numFmtId="0" fontId="26" fillId="0" borderId="0"/>
    <xf numFmtId="0" fontId="26" fillId="0" borderId="0"/>
    <xf numFmtId="0" fontId="26" fillId="0" borderId="0"/>
    <xf numFmtId="0" fontId="51" fillId="13"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2" fillId="13" borderId="0" applyNumberFormat="0" applyBorder="0" applyAlignment="0" applyProtection="0"/>
    <xf numFmtId="0" fontId="52" fillId="10" borderId="0" applyNumberFormat="0" applyBorder="0" applyAlignment="0" applyProtection="0"/>
    <xf numFmtId="0" fontId="52" fillId="11"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3" fillId="0" borderId="0"/>
    <xf numFmtId="0" fontId="22" fillId="0" borderId="0" applyFont="0" applyFill="0" applyBorder="0" applyAlignment="0" applyProtection="0"/>
    <xf numFmtId="0" fontId="22" fillId="0" borderId="0" applyFont="0" applyFill="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20" borderId="0" applyNumberFormat="0" applyBorder="0" applyAlignment="0" applyProtection="0"/>
    <xf numFmtId="197" fontId="16" fillId="0" borderId="0" applyFont="0" applyFill="0" applyBorder="0" applyAlignment="0" applyProtection="0"/>
    <xf numFmtId="198" fontId="16" fillId="0" borderId="0" applyFont="0" applyFill="0" applyBorder="0" applyAlignment="0" applyProtection="0"/>
    <xf numFmtId="0" fontId="54" fillId="0" borderId="0" applyFont="0" applyFill="0" applyBorder="0" applyAlignment="0" applyProtection="0"/>
    <xf numFmtId="199" fontId="23" fillId="0" borderId="0" applyFont="0" applyFill="0" applyBorder="0" applyAlignment="0" applyProtection="0"/>
    <xf numFmtId="200" fontId="55" fillId="0" borderId="0" applyFont="0" applyFill="0" applyBorder="0" applyAlignment="0" applyProtection="0"/>
    <xf numFmtId="0" fontId="54" fillId="0" borderId="0" applyFont="0" applyFill="0" applyBorder="0" applyAlignment="0" applyProtection="0"/>
    <xf numFmtId="201" fontId="8" fillId="0" borderId="0" applyFont="0" applyFill="0" applyBorder="0" applyAlignment="0" applyProtection="0"/>
    <xf numFmtId="0" fontId="3" fillId="0" borderId="0">
      <alignment horizontal="center" wrapText="1"/>
      <protection locked="0"/>
    </xf>
    <xf numFmtId="0" fontId="56" fillId="0" borderId="0" applyFont="0"/>
    <xf numFmtId="41" fontId="16" fillId="0" borderId="0" applyFont="0" applyFill="0" applyBorder="0" applyAlignment="0" applyProtection="0"/>
    <xf numFmtId="0" fontId="54" fillId="0" borderId="0" applyFont="0" applyFill="0" applyBorder="0" applyAlignment="0" applyProtection="0"/>
    <xf numFmtId="176" fontId="57" fillId="0" borderId="0" applyFont="0" applyFill="0" applyBorder="0" applyAlignment="0" applyProtection="0"/>
    <xf numFmtId="175" fontId="55" fillId="0" borderId="0" applyFont="0" applyFill="0" applyBorder="0" applyAlignment="0" applyProtection="0"/>
    <xf numFmtId="0" fontId="54" fillId="0" borderId="0" applyFont="0" applyFill="0" applyBorder="0" applyAlignment="0" applyProtection="0"/>
    <xf numFmtId="175" fontId="57" fillId="0" borderId="0" applyFont="0" applyFill="0" applyBorder="0" applyAlignment="0" applyProtection="0"/>
    <xf numFmtId="166" fontId="8" fillId="0" borderId="0" applyFont="0" applyFill="0" applyBorder="0" applyAlignment="0" applyProtection="0"/>
    <xf numFmtId="0" fontId="58" fillId="4" borderId="0" applyNumberFormat="0" applyBorder="0" applyAlignment="0" applyProtection="0"/>
    <xf numFmtId="0" fontId="59" fillId="0" borderId="0" applyNumberFormat="0" applyFill="0" applyBorder="0" applyAlignment="0" applyProtection="0"/>
    <xf numFmtId="0" fontId="54" fillId="0" borderId="0"/>
    <xf numFmtId="0" fontId="55" fillId="0" borderId="0"/>
    <xf numFmtId="0" fontId="54" fillId="0" borderId="0"/>
    <xf numFmtId="0" fontId="60" fillId="0" borderId="0"/>
    <xf numFmtId="0" fontId="61" fillId="0" borderId="0"/>
    <xf numFmtId="37" fontId="62" fillId="0" borderId="0"/>
    <xf numFmtId="0" fontId="63" fillId="0" borderId="0"/>
    <xf numFmtId="0" fontId="64" fillId="0" borderId="0"/>
    <xf numFmtId="202" fontId="65" fillId="0" borderId="0" applyFill="0" applyBorder="0" applyAlignment="0"/>
    <xf numFmtId="202" fontId="16" fillId="0" borderId="0" applyFill="0" applyBorder="0" applyAlignment="0"/>
    <xf numFmtId="203" fontId="9" fillId="0" borderId="0" applyFill="0" applyBorder="0" applyAlignment="0"/>
    <xf numFmtId="204" fontId="66" fillId="0" borderId="0" applyFill="0" applyBorder="0" applyAlignment="0"/>
    <xf numFmtId="205" fontId="16" fillId="0" borderId="0" applyFill="0" applyBorder="0" applyAlignment="0"/>
    <xf numFmtId="206" fontId="16" fillId="0" borderId="0" applyFill="0" applyBorder="0" applyAlignment="0"/>
    <xf numFmtId="207" fontId="1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67" fillId="21" borderId="10" applyNumberFormat="0" applyAlignment="0" applyProtection="0"/>
    <xf numFmtId="0" fontId="68" fillId="0" borderId="0"/>
    <xf numFmtId="209" fontId="69" fillId="0" borderId="7" applyBorder="0"/>
    <xf numFmtId="209" fontId="70" fillId="0" borderId="1">
      <protection locked="0"/>
    </xf>
    <xf numFmtId="210" fontId="23" fillId="0" borderId="0" applyFont="0" applyFill="0" applyBorder="0" applyAlignment="0" applyProtection="0"/>
    <xf numFmtId="211" fontId="71" fillId="0" borderId="1"/>
    <xf numFmtId="0" fontId="72" fillId="22" borderId="11" applyNumberFormat="0" applyAlignment="0" applyProtection="0"/>
    <xf numFmtId="167" fontId="9" fillId="0" borderId="0" applyFont="0" applyFill="0" applyBorder="0" applyAlignment="0" applyProtection="0"/>
    <xf numFmtId="1" fontId="73" fillId="0" borderId="12" applyBorder="0"/>
    <xf numFmtId="212" fontId="74" fillId="0" borderId="0"/>
    <xf numFmtId="212" fontId="74" fillId="0" borderId="0"/>
    <xf numFmtId="212" fontId="74" fillId="0" borderId="0"/>
    <xf numFmtId="212" fontId="74" fillId="0" borderId="0"/>
    <xf numFmtId="212" fontId="74" fillId="0" borderId="0"/>
    <xf numFmtId="212" fontId="74" fillId="0" borderId="0"/>
    <xf numFmtId="212" fontId="74" fillId="0" borderId="0"/>
    <xf numFmtId="212" fontId="74" fillId="0" borderId="0"/>
    <xf numFmtId="41" fontId="9" fillId="0" borderId="0" applyFont="0" applyFill="0" applyBorder="0" applyAlignment="0" applyProtection="0"/>
    <xf numFmtId="41" fontId="9" fillId="0" borderId="0" applyFont="0" applyFill="0" applyBorder="0" applyAlignment="0" applyProtection="0"/>
    <xf numFmtId="187" fontId="4" fillId="0" borderId="0" applyFont="0" applyFill="0" applyBorder="0" applyAlignment="0" applyProtection="0"/>
    <xf numFmtId="41" fontId="26" fillId="0" borderId="0" applyFont="0" applyFill="0" applyBorder="0" applyAlignment="0" applyProtection="0"/>
    <xf numFmtId="187" fontId="75" fillId="0" borderId="0" applyFont="0" applyFill="0" applyBorder="0" applyAlignment="0" applyProtection="0"/>
    <xf numFmtId="168" fontId="66" fillId="0" borderId="0" applyFont="0" applyFill="0" applyBorder="0" applyAlignment="0" applyProtection="0"/>
    <xf numFmtId="49" fontId="76" fillId="0" borderId="13" applyNumberFormat="0" applyFont="0" applyFill="0" applyBorder="0" applyProtection="0">
      <alignment horizontal="center" vertical="center" wrapText="1"/>
    </xf>
    <xf numFmtId="0" fontId="9" fillId="0" borderId="14" applyNumberFormat="0" applyBorder="0">
      <alignment horizontal="center" vertical="center" wrapText="1"/>
    </xf>
    <xf numFmtId="213" fontId="77" fillId="0" borderId="1" applyFont="0" applyAlignment="0">
      <alignment horizontal="center"/>
    </xf>
    <xf numFmtId="43" fontId="16" fillId="0" borderId="0" applyFont="0" applyFill="0" applyBorder="0" applyAlignment="0" applyProtection="0"/>
    <xf numFmtId="174" fontId="4" fillId="0" borderId="0" applyFont="0" applyFill="0" applyBorder="0" applyAlignment="0" applyProtection="0"/>
    <xf numFmtId="174" fontId="75" fillId="0" borderId="0" applyFont="0" applyFill="0" applyBorder="0" applyAlignment="0" applyProtection="0"/>
    <xf numFmtId="43" fontId="6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5" fillId="0" borderId="0" applyFont="0" applyFill="0" applyBorder="0" applyAlignment="0" applyProtection="0"/>
    <xf numFmtId="43" fontId="16"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43" fontId="16"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81" fontId="4" fillId="0" borderId="0" applyFont="0" applyFill="0" applyBorder="0" applyAlignment="0" applyProtection="0"/>
    <xf numFmtId="43" fontId="47" fillId="0" borderId="0" applyFont="0" applyFill="0" applyBorder="0" applyAlignment="0" applyProtection="0"/>
    <xf numFmtId="43" fontId="1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0" fontId="26"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181" fontId="79"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47" fillId="0" borderId="0" applyFont="0" applyFill="0" applyBorder="0" applyAlignment="0" applyProtection="0"/>
    <xf numFmtId="43" fontId="47" fillId="0" borderId="0" applyFont="0" applyFill="0" applyBorder="0" applyAlignment="0" applyProtection="0"/>
    <xf numFmtId="43" fontId="9" fillId="0" borderId="0" applyFont="0" applyFill="0" applyBorder="0" applyAlignment="0" applyProtection="0"/>
    <xf numFmtId="0" fontId="80" fillId="0" borderId="0" applyFont="0" applyFill="0" applyBorder="0" applyAlignment="0" applyProtection="0"/>
    <xf numFmtId="43" fontId="47" fillId="0" borderId="0" applyFont="0" applyFill="0" applyBorder="0" applyAlignment="0" applyProtection="0"/>
    <xf numFmtId="43" fontId="81" fillId="0" borderId="0" applyFont="0" applyFill="0" applyBorder="0" applyAlignment="0" applyProtection="0"/>
    <xf numFmtId="0" fontId="80" fillId="0" borderId="0" applyFont="0" applyFill="0" applyBorder="0" applyAlignment="0" applyProtection="0"/>
    <xf numFmtId="43" fontId="47" fillId="0" borderId="0" applyFont="0" applyFill="0" applyBorder="0" applyAlignment="0" applyProtection="0"/>
    <xf numFmtId="43" fontId="82" fillId="0" borderId="0" applyFont="0" applyFill="0" applyBorder="0" applyAlignment="0" applyProtection="0"/>
    <xf numFmtId="0" fontId="80" fillId="0" borderId="0" applyFont="0" applyFill="0" applyBorder="0" applyAlignment="0" applyProtection="0"/>
    <xf numFmtId="0" fontId="16" fillId="0" borderId="0" applyFont="0" applyFill="0" applyBorder="0" applyAlignment="0" applyProtection="0"/>
    <xf numFmtId="0" fontId="80" fillId="0" borderId="0" applyFont="0" applyFill="0" applyBorder="0" applyAlignment="0" applyProtection="0"/>
    <xf numFmtId="215" fontId="34" fillId="0" borderId="0"/>
    <xf numFmtId="3" fontId="16" fillId="0" borderId="0" applyFont="0" applyFill="0" applyBorder="0" applyAlignment="0" applyProtection="0"/>
    <xf numFmtId="0" fontId="16" fillId="0" borderId="1" applyFont="0" applyFill="0" applyProtection="0">
      <alignment vertical="center"/>
    </xf>
    <xf numFmtId="216" fontId="16" fillId="0" borderId="1" applyFont="0" applyFill="0" applyBorder="0" applyProtection="0">
      <alignment vertical="center"/>
    </xf>
    <xf numFmtId="0" fontId="83" fillId="0" borderId="0" applyNumberFormat="0" applyAlignment="0">
      <alignment horizontal="left"/>
    </xf>
    <xf numFmtId="0" fontId="84" fillId="0" borderId="0" applyNumberFormat="0" applyAlignment="0"/>
    <xf numFmtId="180" fontId="53" fillId="0" borderId="0" applyFont="0" applyFill="0" applyBorder="0" applyAlignment="0" applyProtection="0"/>
    <xf numFmtId="217" fontId="77" fillId="0" borderId="0" applyFont="0" applyFill="0" applyBorder="0" applyAlignment="0" applyProtection="0"/>
    <xf numFmtId="218" fontId="29" fillId="0" borderId="0" applyFont="0" applyFill="0" applyBorder="0" applyAlignment="0" applyProtection="0"/>
    <xf numFmtId="169" fontId="30" fillId="0" borderId="0" applyFont="0" applyFill="0" applyBorder="0" applyAlignment="0" applyProtection="0"/>
    <xf numFmtId="219" fontId="85" fillId="0" borderId="0">
      <protection locked="0"/>
    </xf>
    <xf numFmtId="220" fontId="85" fillId="0" borderId="0">
      <protection locked="0"/>
    </xf>
    <xf numFmtId="221" fontId="86" fillId="0" borderId="15">
      <protection locked="0"/>
    </xf>
    <xf numFmtId="222" fontId="85" fillId="0" borderId="0">
      <protection locked="0"/>
    </xf>
    <xf numFmtId="223" fontId="85" fillId="0" borderId="0">
      <protection locked="0"/>
    </xf>
    <xf numFmtId="222" fontId="85" fillId="0" borderId="0" applyNumberFormat="0">
      <protection locked="0"/>
    </xf>
    <xf numFmtId="222" fontId="85" fillId="0" borderId="0">
      <protection locked="0"/>
    </xf>
    <xf numFmtId="209" fontId="87" fillId="0" borderId="5"/>
    <xf numFmtId="224" fontId="87" fillId="0" borderId="5"/>
    <xf numFmtId="204" fontId="66" fillId="0" borderId="0" applyFont="0" applyFill="0" applyBorder="0" applyAlignment="0" applyProtection="0"/>
    <xf numFmtId="44" fontId="16" fillId="0" borderId="0" applyFont="0" applyFill="0" applyBorder="0" applyAlignment="0" applyProtection="0"/>
    <xf numFmtId="225" fontId="16" fillId="0" borderId="0" applyFont="0" applyFill="0" applyBorder="0" applyAlignment="0" applyProtection="0"/>
    <xf numFmtId="226" fontId="16" fillId="0" borderId="0"/>
    <xf numFmtId="209" fontId="12" fillId="0" borderId="5">
      <alignment horizontal="center"/>
      <protection hidden="1"/>
    </xf>
    <xf numFmtId="227" fontId="88" fillId="0" borderId="5">
      <alignment horizontal="center"/>
      <protection hidden="1"/>
    </xf>
    <xf numFmtId="209" fontId="12" fillId="0" borderId="5">
      <alignment horizontal="center"/>
      <protection hidden="1"/>
    </xf>
    <xf numFmtId="202" fontId="9" fillId="0" borderId="16"/>
    <xf numFmtId="0" fontId="16" fillId="0" borderId="0" applyFont="0" applyFill="0" applyBorder="0" applyAlignment="0" applyProtection="0"/>
    <xf numFmtId="14" fontId="25" fillId="0" borderId="0" applyFill="0" applyBorder="0" applyAlignment="0"/>
    <xf numFmtId="0" fontId="89" fillId="21" borderId="17" applyNumberFormat="0" applyAlignment="0" applyProtection="0"/>
    <xf numFmtId="0" fontId="90" fillId="8" borderId="10" applyNumberFormat="0" applyAlignment="0" applyProtection="0"/>
    <xf numFmtId="0" fontId="91" fillId="0" borderId="18"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3" fillId="0" borderId="0" applyNumberFormat="0" applyFill="0" applyBorder="0" applyAlignment="0" applyProtection="0"/>
    <xf numFmtId="41" fontId="94" fillId="0" borderId="0" applyFont="0" applyFill="0" applyBorder="0" applyAlignment="0" applyProtection="0"/>
    <xf numFmtId="4" fontId="66" fillId="0" borderId="0" applyFont="0" applyFill="0" applyBorder="0" applyAlignment="0" applyProtection="0"/>
    <xf numFmtId="228" fontId="9" fillId="0" borderId="0"/>
    <xf numFmtId="229" fontId="26" fillId="0" borderId="3"/>
    <xf numFmtId="230" fontId="29" fillId="0" borderId="0" applyFont="0" applyFill="0" applyBorder="0" applyAlignment="0" applyProtection="0"/>
    <xf numFmtId="231" fontId="16" fillId="0" borderId="0" applyFont="0" applyFill="0" applyBorder="0" applyAlignment="0" applyProtection="0"/>
    <xf numFmtId="232" fontId="16" fillId="0" borderId="0"/>
    <xf numFmtId="233" fontId="26" fillId="0" borderId="0"/>
    <xf numFmtId="0" fontId="53" fillId="0" borderId="0">
      <alignment vertical="top" wrapText="1"/>
    </xf>
    <xf numFmtId="167" fontId="95" fillId="0" borderId="0" applyFont="0" applyFill="0" applyBorder="0" applyAlignment="0" applyProtection="0"/>
    <xf numFmtId="169"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87" fontId="95" fillId="0" borderId="0" applyFont="0" applyFill="0" applyBorder="0" applyAlignment="0" applyProtection="0"/>
    <xf numFmtId="187" fontId="95" fillId="0" borderId="0" applyFont="0" applyFill="0" applyBorder="0" applyAlignment="0" applyProtection="0"/>
    <xf numFmtId="41"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81" fontId="95" fillId="0" borderId="0" applyFont="0" applyFill="0" applyBorder="0" applyAlignment="0" applyProtection="0"/>
    <xf numFmtId="181" fontId="95" fillId="0" borderId="0" applyFont="0" applyFill="0" applyBorder="0" applyAlignment="0" applyProtection="0"/>
    <xf numFmtId="43" fontId="95" fillId="0" borderId="0" applyFont="0" applyFill="0" applyBorder="0" applyAlignment="0" applyProtection="0"/>
    <xf numFmtId="3" fontId="9" fillId="0" borderId="0" applyFont="0" applyBorder="0" applyAlignment="0"/>
    <xf numFmtId="0" fontId="96" fillId="0" borderId="0">
      <alignment vertical="center"/>
    </xf>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97" fillId="0" borderId="0" applyNumberFormat="0" applyAlignment="0">
      <alignment horizontal="left"/>
    </xf>
    <xf numFmtId="234" fontId="9" fillId="0" borderId="0" applyFont="0" applyFill="0" applyBorder="0" applyAlignment="0" applyProtection="0"/>
    <xf numFmtId="0" fontId="98" fillId="0" borderId="0" applyNumberFormat="0" applyFill="0" applyBorder="0" applyAlignment="0" applyProtection="0"/>
    <xf numFmtId="3" fontId="9" fillId="0" borderId="0" applyFont="0" applyBorder="0" applyAlignment="0"/>
    <xf numFmtId="2" fontId="16" fillId="0" borderId="0" applyFont="0" applyFill="0" applyBorder="0" applyAlignment="0" applyProtection="0"/>
    <xf numFmtId="0" fontId="99" fillId="0" borderId="0" applyNumberFormat="0" applyFill="0" applyBorder="0" applyAlignment="0" applyProtection="0"/>
    <xf numFmtId="0" fontId="100" fillId="0" borderId="0" applyNumberFormat="0" applyFill="0" applyBorder="0" applyProtection="0">
      <alignment vertical="center"/>
    </xf>
    <xf numFmtId="0" fontId="101" fillId="0" borderId="0" applyNumberFormat="0" applyFill="0" applyBorder="0" applyAlignment="0" applyProtection="0"/>
    <xf numFmtId="0" fontId="102" fillId="0" borderId="0" applyNumberFormat="0" applyFill="0" applyBorder="0" applyProtection="0">
      <alignment vertical="center"/>
    </xf>
    <xf numFmtId="0" fontId="103" fillId="0" borderId="0" applyNumberFormat="0" applyFill="0" applyBorder="0" applyAlignment="0" applyProtection="0"/>
    <xf numFmtId="0" fontId="104" fillId="0" borderId="0" applyNumberFormat="0" applyFill="0" applyBorder="0" applyAlignment="0" applyProtection="0"/>
    <xf numFmtId="235" fontId="105" fillId="0" borderId="21" applyNumberFormat="0" applyFill="0" applyBorder="0" applyAlignment="0" applyProtection="0"/>
    <xf numFmtId="0" fontId="106" fillId="0" borderId="0" applyNumberFormat="0" applyFill="0" applyBorder="0" applyAlignment="0" applyProtection="0"/>
    <xf numFmtId="0" fontId="16" fillId="23" borderId="22" applyNumberFormat="0" applyFont="0" applyAlignment="0" applyProtection="0"/>
    <xf numFmtId="0" fontId="107" fillId="5" borderId="0" applyNumberFormat="0" applyBorder="0" applyAlignment="0" applyProtection="0"/>
    <xf numFmtId="38" fontId="108" fillId="2" borderId="0" applyNumberFormat="0" applyBorder="0" applyAlignment="0" applyProtection="0"/>
    <xf numFmtId="236" fontId="109" fillId="2" borderId="0" applyBorder="0" applyProtection="0"/>
    <xf numFmtId="0" fontId="110" fillId="0" borderId="9" applyNumberFormat="0" applyFill="0" applyBorder="0" applyAlignment="0" applyProtection="0">
      <alignment horizontal="center" vertical="center"/>
    </xf>
    <xf numFmtId="0" fontId="111" fillId="0" borderId="0" applyNumberFormat="0" applyFont="0" applyBorder="0" applyAlignment="0">
      <alignment horizontal="left" vertical="center"/>
    </xf>
    <xf numFmtId="0" fontId="112" fillId="24" borderId="0"/>
    <xf numFmtId="0" fontId="113" fillId="0" borderId="0">
      <alignment horizontal="left"/>
    </xf>
    <xf numFmtId="0" fontId="114" fillId="0" borderId="23" applyNumberFormat="0" applyAlignment="0" applyProtection="0">
      <alignment horizontal="left" vertical="center"/>
    </xf>
    <xf numFmtId="0" fontId="114" fillId="0" borderId="24">
      <alignment horizontal="left" vertical="center"/>
    </xf>
    <xf numFmtId="0" fontId="115" fillId="0" borderId="0" applyNumberFormat="0" applyFill="0" applyBorder="0" applyAlignment="0" applyProtection="0"/>
    <xf numFmtId="0" fontId="116" fillId="0" borderId="18" applyNumberFormat="0" applyFill="0" applyAlignment="0" applyProtection="0"/>
    <xf numFmtId="0" fontId="114" fillId="0" borderId="0" applyNumberFormat="0" applyFill="0" applyBorder="0" applyAlignment="0" applyProtection="0"/>
    <xf numFmtId="0" fontId="117" fillId="0" borderId="19" applyNumberFormat="0" applyFill="0" applyAlignment="0" applyProtection="0"/>
    <xf numFmtId="0" fontId="118" fillId="0" borderId="20" applyNumberFormat="0" applyFill="0" applyAlignment="0" applyProtection="0"/>
    <xf numFmtId="0" fontId="118" fillId="0" borderId="0" applyNumberFormat="0" applyFill="0" applyBorder="0" applyAlignment="0" applyProtection="0"/>
    <xf numFmtId="237" fontId="119" fillId="0" borderId="0">
      <protection locked="0"/>
    </xf>
    <xf numFmtId="237" fontId="119" fillId="0" borderId="0">
      <protection locked="0"/>
    </xf>
    <xf numFmtId="0" fontId="120" fillId="0" borderId="25">
      <alignment horizontal="center"/>
    </xf>
    <xf numFmtId="0" fontId="120" fillId="0" borderId="0">
      <alignment horizontal="center"/>
    </xf>
    <xf numFmtId="238" fontId="121" fillId="25" borderId="3" applyNumberFormat="0" applyAlignment="0">
      <alignment horizontal="left" vertical="top"/>
    </xf>
    <xf numFmtId="49" fontId="122" fillId="0" borderId="3">
      <alignment vertical="center"/>
    </xf>
    <xf numFmtId="0" fontId="34" fillId="0" borderId="0"/>
    <xf numFmtId="167" fontId="9" fillId="0" borderId="0" applyFont="0" applyFill="0" applyBorder="0" applyAlignment="0" applyProtection="0"/>
    <xf numFmtId="38" fontId="27" fillId="0" borderId="0" applyFont="0" applyFill="0" applyBorder="0" applyAlignment="0" applyProtection="0"/>
    <xf numFmtId="188" fontId="23" fillId="0" borderId="0" applyFont="0" applyFill="0" applyBorder="0" applyAlignment="0" applyProtection="0"/>
    <xf numFmtId="0" fontId="123" fillId="0" borderId="0"/>
    <xf numFmtId="239" fontId="124"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0" fontId="108" fillId="26" borderId="3" applyNumberFormat="0" applyBorder="0" applyAlignment="0" applyProtection="0"/>
    <xf numFmtId="0" fontId="126" fillId="8" borderId="10" applyNumberFormat="0" applyAlignment="0" applyProtection="0"/>
    <xf numFmtId="240" fontId="23" fillId="27" borderId="0"/>
    <xf numFmtId="2" fontId="127" fillId="0" borderId="26" applyBorder="0"/>
    <xf numFmtId="167" fontId="9" fillId="0" borderId="0" applyFont="0" applyFill="0" applyBorder="0" applyAlignment="0" applyProtection="0"/>
    <xf numFmtId="0" fontId="9" fillId="0" borderId="0"/>
    <xf numFmtId="0" fontId="3" fillId="0" borderId="27">
      <alignment horizontal="centerContinuous"/>
    </xf>
    <xf numFmtId="0" fontId="128" fillId="22" borderId="11" applyNumberFormat="0" applyAlignment="0" applyProtection="0"/>
    <xf numFmtId="0" fontId="16" fillId="0" borderId="0"/>
    <xf numFmtId="0" fontId="129" fillId="0" borderId="0" applyNumberFormat="0" applyFill="0" applyBorder="0" applyAlignment="0" applyProtection="0">
      <alignment vertical="top"/>
      <protection locked="0"/>
    </xf>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130" fillId="0" borderId="28" applyNumberFormat="0" applyFill="0" applyAlignment="0" applyProtection="0"/>
    <xf numFmtId="240" fontId="23" fillId="28" borderId="0"/>
    <xf numFmtId="209" fontId="108" fillId="0" borderId="7" applyFont="0"/>
    <xf numFmtId="3" fontId="16" fillId="0" borderId="29"/>
    <xf numFmtId="0" fontId="29" fillId="0" borderId="0"/>
    <xf numFmtId="202" fontId="131" fillId="0" borderId="2" applyNumberFormat="0" applyFont="0" applyFill="0" applyBorder="0">
      <alignment horizontal="center"/>
    </xf>
    <xf numFmtId="38" fontId="27" fillId="0" borderId="0" applyFont="0" applyFill="0" applyBorder="0" applyAlignment="0" applyProtection="0"/>
    <xf numFmtId="4" fontId="66" fillId="0" borderId="0" applyFont="0" applyFill="0" applyBorder="0" applyAlignment="0" applyProtection="0"/>
    <xf numFmtId="38" fontId="27" fillId="0" borderId="0" applyFont="0" applyFill="0" applyBorder="0" applyAlignment="0" applyProtection="0"/>
    <xf numFmtId="40" fontId="27" fillId="0" borderId="0" applyFont="0" applyFill="0" applyBorder="0" applyAlignment="0" applyProtection="0"/>
    <xf numFmtId="167" fontId="16" fillId="0" borderId="0" applyFont="0" applyFill="0" applyBorder="0" applyAlignment="0" applyProtection="0"/>
    <xf numFmtId="169" fontId="16" fillId="0" borderId="0" applyFont="0" applyFill="0" applyBorder="0" applyAlignment="0" applyProtection="0"/>
    <xf numFmtId="0" fontId="132" fillId="0" borderId="1"/>
    <xf numFmtId="0" fontId="133" fillId="0" borderId="25"/>
    <xf numFmtId="241" fontId="65" fillId="0" borderId="2"/>
    <xf numFmtId="241" fontId="16" fillId="0" borderId="2"/>
    <xf numFmtId="242" fontId="134" fillId="0" borderId="2"/>
    <xf numFmtId="243" fontId="23" fillId="0" borderId="0" applyFont="0" applyFill="0" applyBorder="0" applyAlignment="0" applyProtection="0"/>
    <xf numFmtId="244" fontId="8" fillId="0" borderId="0" applyFont="0" applyFill="0" applyBorder="0" applyAlignment="0" applyProtection="0"/>
    <xf numFmtId="245" fontId="27" fillId="0" borderId="0" applyFont="0" applyFill="0" applyBorder="0" applyAlignment="0" applyProtection="0"/>
    <xf numFmtId="246" fontId="27" fillId="0" borderId="0" applyFont="0" applyFill="0" applyBorder="0" applyAlignment="0" applyProtection="0"/>
    <xf numFmtId="247" fontId="16" fillId="0" borderId="0" applyFont="0" applyFill="0" applyBorder="0" applyAlignment="0" applyProtection="0"/>
    <xf numFmtId="248" fontId="16" fillId="0" borderId="0" applyFont="0" applyFill="0" applyBorder="0" applyAlignment="0" applyProtection="0"/>
    <xf numFmtId="0" fontId="135" fillId="0" borderId="0" applyNumberFormat="0" applyFont="0" applyFill="0" applyAlignment="0"/>
    <xf numFmtId="0" fontId="87" fillId="0" borderId="0">
      <alignment horizontal="justify" vertical="top"/>
    </xf>
    <xf numFmtId="0" fontId="136" fillId="29" borderId="0" applyNumberFormat="0" applyBorder="0" applyAlignment="0" applyProtection="0"/>
    <xf numFmtId="0" fontId="77" fillId="0" borderId="3"/>
    <xf numFmtId="0" fontId="34" fillId="0" borderId="0"/>
    <xf numFmtId="0" fontId="77" fillId="0" borderId="3"/>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20" borderId="0" applyNumberFormat="0" applyBorder="0" applyAlignment="0" applyProtection="0"/>
    <xf numFmtId="37" fontId="137" fillId="0" borderId="0"/>
    <xf numFmtId="0" fontId="138" fillId="0" borderId="3" applyNumberFormat="0" applyFont="0" applyFill="0" applyBorder="0" applyAlignment="0">
      <alignment horizontal="center"/>
    </xf>
    <xf numFmtId="249" fontId="65" fillId="0" borderId="0"/>
    <xf numFmtId="249" fontId="16" fillId="0" borderId="0"/>
    <xf numFmtId="0" fontId="139" fillId="0" borderId="0"/>
    <xf numFmtId="0" fontId="32" fillId="0" borderId="0"/>
    <xf numFmtId="0" fontId="140" fillId="0" borderId="0"/>
    <xf numFmtId="3" fontId="4" fillId="0" borderId="0">
      <alignment vertical="center" wrapText="1"/>
    </xf>
    <xf numFmtId="0" fontId="140" fillId="0" borderId="0"/>
    <xf numFmtId="0" fontId="4" fillId="0" borderId="0"/>
    <xf numFmtId="0" fontId="26" fillId="0" borderId="0"/>
    <xf numFmtId="0" fontId="65" fillId="0" borderId="0"/>
    <xf numFmtId="0" fontId="65" fillId="0" borderId="0"/>
    <xf numFmtId="0" fontId="65" fillId="0" borderId="0"/>
    <xf numFmtId="0" fontId="65" fillId="0" borderId="0"/>
    <xf numFmtId="0" fontId="4" fillId="0" borderId="0"/>
    <xf numFmtId="0" fontId="4" fillId="0" borderId="0"/>
    <xf numFmtId="0" fontId="16" fillId="0" borderId="0"/>
    <xf numFmtId="0" fontId="141" fillId="0" borderId="0"/>
    <xf numFmtId="0" fontId="47" fillId="0" borderId="0"/>
    <xf numFmtId="0" fontId="9" fillId="0" borderId="0"/>
    <xf numFmtId="1" fontId="4" fillId="0" borderId="0">
      <alignment vertical="center" wrapText="1"/>
    </xf>
    <xf numFmtId="0" fontId="16" fillId="0" borderId="0"/>
    <xf numFmtId="0" fontId="142" fillId="0" borderId="0"/>
    <xf numFmtId="0" fontId="4" fillId="0" borderId="0"/>
    <xf numFmtId="0" fontId="26" fillId="0" borderId="0"/>
    <xf numFmtId="0" fontId="26" fillId="0" borderId="0"/>
    <xf numFmtId="0" fontId="26" fillId="0" borderId="0"/>
    <xf numFmtId="0" fontId="26" fillId="0" borderId="0"/>
    <xf numFmtId="0" fontId="142" fillId="0" borderId="0"/>
    <xf numFmtId="0" fontId="81" fillId="0" borderId="0"/>
    <xf numFmtId="0" fontId="143" fillId="0" borderId="0"/>
    <xf numFmtId="0" fontId="81" fillId="0" borderId="0"/>
    <xf numFmtId="0" fontId="81" fillId="0" borderId="0"/>
    <xf numFmtId="0" fontId="81" fillId="0" borderId="0"/>
    <xf numFmtId="0" fontId="141" fillId="0" borderId="0"/>
    <xf numFmtId="0" fontId="1" fillId="0" borderId="0"/>
    <xf numFmtId="0" fontId="16" fillId="0" borderId="0"/>
    <xf numFmtId="0" fontId="16" fillId="0" borderId="0"/>
    <xf numFmtId="0" fontId="141" fillId="0" borderId="0"/>
    <xf numFmtId="0" fontId="26" fillId="0" borderId="0"/>
    <xf numFmtId="0" fontId="4" fillId="0" borderId="0"/>
    <xf numFmtId="0" fontId="75" fillId="0" borderId="0"/>
    <xf numFmtId="0" fontId="141" fillId="0" borderId="0"/>
    <xf numFmtId="0" fontId="141" fillId="0" borderId="0"/>
    <xf numFmtId="0" fontId="141" fillId="0" borderId="0"/>
    <xf numFmtId="0" fontId="47" fillId="0" borderId="0"/>
    <xf numFmtId="0" fontId="65" fillId="0" borderId="0"/>
    <xf numFmtId="0" fontId="144" fillId="0" borderId="0"/>
    <xf numFmtId="0" fontId="9" fillId="0" borderId="0"/>
    <xf numFmtId="0" fontId="65" fillId="0" borderId="0"/>
    <xf numFmtId="0" fontId="78" fillId="0" borderId="0"/>
    <xf numFmtId="0" fontId="16" fillId="0" borderId="0"/>
    <xf numFmtId="0" fontId="81" fillId="0" borderId="0"/>
    <xf numFmtId="0" fontId="26" fillId="0" borderId="0"/>
    <xf numFmtId="0" fontId="37" fillId="0" borderId="0"/>
    <xf numFmtId="0" fontId="140" fillId="0" borderId="0"/>
    <xf numFmtId="0" fontId="140" fillId="0" borderId="0"/>
    <xf numFmtId="0" fontId="140" fillId="0" borderId="0"/>
    <xf numFmtId="0" fontId="47" fillId="0" borderId="0"/>
    <xf numFmtId="0" fontId="47" fillId="0" borderId="0"/>
    <xf numFmtId="0" fontId="47" fillId="0" borderId="0"/>
    <xf numFmtId="0" fontId="47" fillId="0" borderId="0"/>
    <xf numFmtId="0" fontId="9" fillId="0" borderId="0"/>
    <xf numFmtId="0" fontId="66" fillId="30" borderId="0"/>
    <xf numFmtId="0" fontId="95" fillId="0" borderId="0"/>
    <xf numFmtId="0" fontId="47" fillId="23" borderId="22" applyNumberFormat="0" applyFont="0" applyAlignment="0" applyProtection="0"/>
    <xf numFmtId="250" fontId="145" fillId="0" borderId="0" applyFont="0" applyFill="0" applyBorder="0" applyProtection="0">
      <alignment vertical="top" wrapText="1"/>
    </xf>
    <xf numFmtId="0" fontId="146" fillId="0" borderId="28" applyNumberFormat="0" applyFill="0" applyAlignment="0" applyProtection="0"/>
    <xf numFmtId="169" fontId="33" fillId="0" borderId="0" applyFont="0" applyFill="0" applyBorder="0" applyAlignment="0" applyProtection="0"/>
    <xf numFmtId="167" fontId="3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77" fillId="0" borderId="0" applyNumberFormat="0" applyFill="0" applyBorder="0" applyAlignment="0" applyProtection="0"/>
    <xf numFmtId="0" fontId="9" fillId="0" borderId="0" applyNumberFormat="0" applyFill="0" applyBorder="0" applyAlignment="0" applyProtection="0"/>
    <xf numFmtId="0" fontId="16" fillId="0" borderId="0" applyFont="0" applyFill="0" applyBorder="0" applyAlignment="0" applyProtection="0"/>
    <xf numFmtId="0" fontId="34" fillId="0" borderId="0"/>
    <xf numFmtId="0" fontId="148" fillId="21" borderId="17" applyNumberFormat="0" applyAlignment="0" applyProtection="0"/>
    <xf numFmtId="41" fontId="16" fillId="0" borderId="0" applyFont="0" applyFill="0" applyBorder="0" applyAlignment="0" applyProtection="0"/>
    <xf numFmtId="14" fontId="3" fillId="0" borderId="0">
      <alignment horizontal="center" wrapText="1"/>
      <protection locked="0"/>
    </xf>
    <xf numFmtId="207" fontId="16" fillId="0" borderId="0" applyFont="0" applyFill="0" applyBorder="0" applyAlignment="0" applyProtection="0"/>
    <xf numFmtId="251" fontId="16" fillId="0" borderId="0" applyFont="0" applyFill="0" applyBorder="0" applyAlignment="0" applyProtection="0"/>
    <xf numFmtId="10" fontId="65" fillId="0" borderId="0" applyFont="0" applyFill="0" applyBorder="0" applyAlignment="0" applyProtection="0"/>
    <xf numFmtId="10" fontId="16" fillId="0" borderId="0" applyFont="0" applyFill="0" applyBorder="0" applyAlignment="0" applyProtection="0"/>
    <xf numFmtId="9" fontId="4" fillId="0" borderId="0" applyFont="0" applyFill="0" applyBorder="0" applyAlignment="0" applyProtection="0"/>
    <xf numFmtId="9" fontId="47" fillId="0" borderId="0" applyFont="0" applyFill="0" applyBorder="0" applyAlignment="0" applyProtection="0"/>
    <xf numFmtId="9" fontId="7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9" fillId="0" borderId="0" applyFont="0" applyFill="0" applyBorder="0" applyAlignment="0" applyProtection="0"/>
    <xf numFmtId="9" fontId="27" fillId="0" borderId="30" applyNumberFormat="0" applyBorder="0"/>
    <xf numFmtId="0" fontId="149" fillId="0" borderId="0"/>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150" fillId="0" borderId="0"/>
    <xf numFmtId="0" fontId="27" fillId="0" borderId="0" applyNumberFormat="0" applyFont="0" applyFill="0" applyBorder="0" applyAlignment="0" applyProtection="0">
      <alignment horizontal="left"/>
    </xf>
    <xf numFmtId="0" fontId="151" fillId="0" borderId="25">
      <alignment horizontal="center"/>
    </xf>
    <xf numFmtId="1" fontId="16" fillId="0" borderId="31" applyNumberFormat="0" applyFill="0" applyAlignment="0" applyProtection="0">
      <alignment horizontal="center" vertical="center"/>
    </xf>
    <xf numFmtId="0" fontId="152" fillId="31" borderId="0" applyNumberFormat="0" applyFont="0" applyBorder="0" applyAlignment="0">
      <alignment horizontal="center"/>
    </xf>
    <xf numFmtId="14" fontId="153" fillId="0" borderId="0" applyNumberFormat="0" applyFill="0" applyBorder="0" applyAlignment="0" applyProtection="0">
      <alignment horizontal="left"/>
    </xf>
    <xf numFmtId="0" fontId="24" fillId="0" borderId="1"/>
    <xf numFmtId="188" fontId="23" fillId="0" borderId="0" applyFont="0" applyFill="0" applyBorder="0" applyAlignment="0" applyProtection="0"/>
    <xf numFmtId="0" fontId="9" fillId="0" borderId="0" applyNumberFormat="0" applyFill="0" applyBorder="0" applyAlignment="0" applyProtection="0"/>
    <xf numFmtId="41" fontId="23" fillId="0" borderId="0" applyFont="0" applyFill="0" applyBorder="0" applyAlignment="0" applyProtection="0"/>
    <xf numFmtId="0" fontId="24" fillId="0" borderId="1" applyNumberFormat="0" applyFont="0" applyBorder="0" applyAlignment="0"/>
    <xf numFmtId="4" fontId="154" fillId="32" borderId="32" applyNumberFormat="0" applyProtection="0">
      <alignment vertical="center"/>
    </xf>
    <xf numFmtId="4" fontId="155" fillId="32" borderId="32" applyNumberFormat="0" applyProtection="0">
      <alignment vertical="center"/>
    </xf>
    <xf numFmtId="4" fontId="156" fillId="32" borderId="32" applyNumberFormat="0" applyProtection="0">
      <alignment horizontal="left" vertical="center" indent="1"/>
    </xf>
    <xf numFmtId="4" fontId="156" fillId="33" borderId="0" applyNumberFormat="0" applyProtection="0">
      <alignment horizontal="left" vertical="center" indent="1"/>
    </xf>
    <xf numFmtId="4" fontId="156" fillId="34" borderId="32" applyNumberFormat="0" applyProtection="0">
      <alignment horizontal="right" vertical="center"/>
    </xf>
    <xf numFmtId="4" fontId="156" fillId="35" borderId="32" applyNumberFormat="0" applyProtection="0">
      <alignment horizontal="right" vertical="center"/>
    </xf>
    <xf numFmtId="4" fontId="156" fillId="36" borderId="32" applyNumberFormat="0" applyProtection="0">
      <alignment horizontal="right" vertical="center"/>
    </xf>
    <xf numFmtId="4" fontId="156" fillId="37" borderId="32" applyNumberFormat="0" applyProtection="0">
      <alignment horizontal="right" vertical="center"/>
    </xf>
    <xf numFmtId="4" fontId="156" fillId="38" borderId="32" applyNumberFormat="0" applyProtection="0">
      <alignment horizontal="right" vertical="center"/>
    </xf>
    <xf numFmtId="4" fontId="156" fillId="39" borderId="32" applyNumberFormat="0" applyProtection="0">
      <alignment horizontal="right" vertical="center"/>
    </xf>
    <xf numFmtId="4" fontId="156" fillId="40" borderId="32" applyNumberFormat="0" applyProtection="0">
      <alignment horizontal="right" vertical="center"/>
    </xf>
    <xf numFmtId="4" fontId="156" fillId="41" borderId="32" applyNumberFormat="0" applyProtection="0">
      <alignment horizontal="right" vertical="center"/>
    </xf>
    <xf numFmtId="4" fontId="156" fillId="42" borderId="32" applyNumberFormat="0" applyProtection="0">
      <alignment horizontal="right" vertical="center"/>
    </xf>
    <xf numFmtId="4" fontId="154" fillId="43" borderId="33" applyNumberFormat="0" applyProtection="0">
      <alignment horizontal="left" vertical="center" indent="1"/>
    </xf>
    <xf numFmtId="4" fontId="154" fillId="44" borderId="0" applyNumberFormat="0" applyProtection="0">
      <alignment horizontal="left" vertical="center" indent="1"/>
    </xf>
    <xf numFmtId="4" fontId="154" fillId="33" borderId="0" applyNumberFormat="0" applyProtection="0">
      <alignment horizontal="left" vertical="center" indent="1"/>
    </xf>
    <xf numFmtId="4" fontId="156" fillId="44" borderId="32" applyNumberFormat="0" applyProtection="0">
      <alignment horizontal="right" vertical="center"/>
    </xf>
    <xf numFmtId="4" fontId="25" fillId="44" borderId="0" applyNumberFormat="0" applyProtection="0">
      <alignment horizontal="left" vertical="center" indent="1"/>
    </xf>
    <xf numFmtId="4" fontId="25" fillId="33" borderId="0" applyNumberFormat="0" applyProtection="0">
      <alignment horizontal="left" vertical="center" indent="1"/>
    </xf>
    <xf numFmtId="4" fontId="156" fillId="45" borderId="32" applyNumberFormat="0" applyProtection="0">
      <alignment vertical="center"/>
    </xf>
    <xf numFmtId="4" fontId="157" fillId="45" borderId="32" applyNumberFormat="0" applyProtection="0">
      <alignment vertical="center"/>
    </xf>
    <xf numFmtId="4" fontId="154" fillId="44" borderId="34" applyNumberFormat="0" applyProtection="0">
      <alignment horizontal="left" vertical="center" indent="1"/>
    </xf>
    <xf numFmtId="4" fontId="156" fillId="45" borderId="32" applyNumberFormat="0" applyProtection="0">
      <alignment horizontal="right" vertical="center"/>
    </xf>
    <xf numFmtId="4" fontId="157" fillId="45" borderId="32" applyNumberFormat="0" applyProtection="0">
      <alignment horizontal="right" vertical="center"/>
    </xf>
    <xf numFmtId="4" fontId="154" fillId="44" borderId="32" applyNumberFormat="0" applyProtection="0">
      <alignment horizontal="left" vertical="center" indent="1"/>
    </xf>
    <xf numFmtId="4" fontId="158" fillId="25" borderId="34" applyNumberFormat="0" applyProtection="0">
      <alignment horizontal="left" vertical="center" indent="1"/>
    </xf>
    <xf numFmtId="4" fontId="159" fillId="45" borderId="32" applyNumberFormat="0" applyProtection="0">
      <alignment horizontal="right" vertical="center"/>
    </xf>
    <xf numFmtId="0" fontId="4" fillId="0" borderId="0">
      <alignment vertical="center"/>
    </xf>
    <xf numFmtId="252" fontId="160" fillId="0" borderId="0" applyFont="0" applyFill="0" applyBorder="0" applyAlignment="0" applyProtection="0"/>
    <xf numFmtId="0" fontId="152" fillId="1" borderId="24" applyNumberFormat="0" applyFont="0" applyAlignment="0">
      <alignment horizontal="center"/>
    </xf>
    <xf numFmtId="0" fontId="161" fillId="0" borderId="0" applyNumberFormat="0" applyFill="0" applyBorder="0" applyAlignment="0" applyProtection="0">
      <alignment vertical="top"/>
      <protection locked="0"/>
    </xf>
    <xf numFmtId="3" fontId="8" fillId="0" borderId="0"/>
    <xf numFmtId="0" fontId="162" fillId="0" borderId="0" applyNumberFormat="0" applyFill="0" applyBorder="0" applyAlignment="0">
      <alignment horizontal="center"/>
    </xf>
    <xf numFmtId="0" fontId="16" fillId="0" borderId="0"/>
    <xf numFmtId="172" fontId="163" fillId="0" borderId="0" applyNumberFormat="0" applyBorder="0" applyAlignment="0">
      <alignment horizontal="centerContinuous"/>
    </xf>
    <xf numFmtId="0" fontId="9" fillId="0" borderId="31">
      <alignment horizontal="center"/>
    </xf>
    <xf numFmtId="0" fontId="24" fillId="0" borderId="0"/>
    <xf numFmtId="2" fontId="16" fillId="0" borderId="0" applyFont="0" applyFill="0" applyBorder="0" applyAlignment="0" applyProtection="0"/>
    <xf numFmtId="0" fontId="114" fillId="0" borderId="24">
      <alignment horizontal="left" vertical="center"/>
    </xf>
    <xf numFmtId="0" fontId="114" fillId="0" borderId="23" applyNumberFormat="0" applyAlignment="0" applyProtection="0">
      <alignment horizontal="left" vertical="center"/>
    </xf>
    <xf numFmtId="0" fontId="114" fillId="0" borderId="0" applyNumberFormat="0" applyFill="0" applyBorder="0" applyAlignment="0" applyProtection="0"/>
    <xf numFmtId="0" fontId="115" fillId="0" borderId="0" applyNumberFormat="0" applyFill="0" applyBorder="0" applyAlignment="0" applyProtection="0"/>
    <xf numFmtId="172" fontId="10" fillId="0" borderId="0" applyFont="0" applyFill="0" applyBorder="0" applyAlignment="0" applyProtection="0"/>
    <xf numFmtId="0" fontId="37" fillId="0" borderId="0"/>
    <xf numFmtId="0" fontId="164" fillId="0" borderId="0"/>
    <xf numFmtId="0" fontId="77" fillId="0" borderId="0"/>
    <xf numFmtId="0" fontId="77" fillId="0" borderId="0"/>
    <xf numFmtId="0" fontId="135" fillId="0" borderId="0" applyNumberFormat="0" applyFont="0" applyFill="0" applyAlignment="0"/>
    <xf numFmtId="189" fontId="23" fillId="0" borderId="0" applyFont="0" applyFill="0" applyBorder="0" applyAlignment="0" applyProtection="0"/>
    <xf numFmtId="178" fontId="23" fillId="0" borderId="0" applyFont="0" applyFill="0" applyBorder="0" applyAlignment="0" applyProtection="0"/>
    <xf numFmtId="0" fontId="16" fillId="0" borderId="35" applyNumberFormat="0" applyFont="0" applyFill="0" applyAlignment="0" applyProtection="0"/>
    <xf numFmtId="253" fontId="77" fillId="0" borderId="0" applyFont="0" applyFill="0" applyBorder="0" applyAlignment="0" applyProtection="0"/>
    <xf numFmtId="0" fontId="77" fillId="0" borderId="0"/>
    <xf numFmtId="17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0" fontId="135" fillId="0" borderId="0" applyNumberFormat="0" applyFont="0" applyFill="0" applyAlignment="0"/>
    <xf numFmtId="42" fontId="23" fillId="0" borderId="0" applyFont="0" applyFill="0" applyBorder="0" applyAlignment="0" applyProtection="0"/>
    <xf numFmtId="42" fontId="23" fillId="0" borderId="0" applyFont="0" applyFill="0" applyBorder="0" applyAlignment="0" applyProtection="0"/>
    <xf numFmtId="186" fontId="23" fillId="0" borderId="0" applyFont="0" applyFill="0" applyBorder="0" applyAlignment="0" applyProtection="0"/>
    <xf numFmtId="178" fontId="23" fillId="0" borderId="0" applyFont="0" applyFill="0" applyBorder="0" applyAlignment="0" applyProtection="0"/>
    <xf numFmtId="0" fontId="16" fillId="0" borderId="35" applyNumberFormat="0" applyFont="0" applyFill="0" applyAlignment="0" applyProtection="0"/>
    <xf numFmtId="253" fontId="77" fillId="0" borderId="0" applyFont="0" applyFill="0" applyBorder="0" applyAlignment="0" applyProtection="0"/>
    <xf numFmtId="189" fontId="23" fillId="0" borderId="0" applyFont="0" applyFill="0" applyBorder="0" applyAlignment="0" applyProtection="0"/>
    <xf numFmtId="3" fontId="16" fillId="0" borderId="0" applyFont="0" applyFill="0" applyBorder="0" applyAlignment="0" applyProtection="0"/>
    <xf numFmtId="225" fontId="16" fillId="0" borderId="0" applyFont="0" applyFill="0" applyBorder="0" applyAlignment="0" applyProtection="0"/>
    <xf numFmtId="254" fontId="26" fillId="0" borderId="0" applyFont="0" applyFill="0" applyBorder="0" applyAlignment="0" applyProtection="0"/>
    <xf numFmtId="255" fontId="26" fillId="0" borderId="0" applyFont="0" applyFill="0" applyBorder="0" applyAlignment="0" applyProtection="0"/>
    <xf numFmtId="0" fontId="16" fillId="0" borderId="0" applyFont="0" applyFill="0" applyBorder="0" applyAlignment="0" applyProtection="0"/>
    <xf numFmtId="14" fontId="165" fillId="0" borderId="0"/>
    <xf numFmtId="0" fontId="166" fillId="0" borderId="0"/>
    <xf numFmtId="0" fontId="133" fillId="0" borderId="0"/>
    <xf numFmtId="40" fontId="167" fillId="0" borderId="0" applyBorder="0">
      <alignment horizontal="right"/>
    </xf>
    <xf numFmtId="0" fontId="168" fillId="0" borderId="0"/>
    <xf numFmtId="256" fontId="77" fillId="0" borderId="26">
      <alignment horizontal="right" vertical="center"/>
    </xf>
    <xf numFmtId="256" fontId="77" fillId="0" borderId="26">
      <alignment horizontal="right" vertical="center"/>
    </xf>
    <xf numFmtId="257" fontId="82" fillId="0" borderId="26">
      <alignment horizontal="right" vertical="center"/>
    </xf>
    <xf numFmtId="258" fontId="77" fillId="0" borderId="26">
      <alignment horizontal="right" vertical="center"/>
    </xf>
    <xf numFmtId="257" fontId="82" fillId="0" borderId="26">
      <alignment horizontal="right" vertical="center"/>
    </xf>
    <xf numFmtId="256" fontId="77" fillId="0" borderId="26">
      <alignment horizontal="right" vertical="center"/>
    </xf>
    <xf numFmtId="256" fontId="77" fillId="0" borderId="26">
      <alignment horizontal="right" vertical="center"/>
    </xf>
    <xf numFmtId="259" fontId="82" fillId="0" borderId="26">
      <alignment horizontal="right" vertical="center"/>
    </xf>
    <xf numFmtId="260" fontId="9" fillId="0" borderId="26">
      <alignment horizontal="right" vertical="center"/>
    </xf>
    <xf numFmtId="214" fontId="77" fillId="0" borderId="26">
      <alignment horizontal="right" vertical="center"/>
    </xf>
    <xf numFmtId="256" fontId="77" fillId="0" borderId="26">
      <alignment horizontal="right" vertical="center"/>
    </xf>
    <xf numFmtId="261" fontId="26" fillId="0" borderId="26">
      <alignment horizontal="right" vertical="center"/>
    </xf>
    <xf numFmtId="257" fontId="82" fillId="0" borderId="26">
      <alignment horizontal="right" vertical="center"/>
    </xf>
    <xf numFmtId="261" fontId="26" fillId="0" borderId="26">
      <alignment horizontal="right" vertical="center"/>
    </xf>
    <xf numFmtId="260" fontId="9" fillId="0" borderId="26">
      <alignment horizontal="right" vertical="center"/>
    </xf>
    <xf numFmtId="256" fontId="77" fillId="0" borderId="26">
      <alignment horizontal="right" vertical="center"/>
    </xf>
    <xf numFmtId="262" fontId="9" fillId="0" borderId="26">
      <alignment horizontal="right" vertical="center"/>
    </xf>
    <xf numFmtId="262" fontId="9" fillId="0" borderId="26">
      <alignment horizontal="right" vertical="center"/>
    </xf>
    <xf numFmtId="261" fontId="26" fillId="0" borderId="26">
      <alignment horizontal="right" vertical="center"/>
    </xf>
    <xf numFmtId="259" fontId="82" fillId="0" borderId="26">
      <alignment horizontal="right" vertical="center"/>
    </xf>
    <xf numFmtId="259" fontId="82" fillId="0" borderId="26">
      <alignment horizontal="right" vertical="center"/>
    </xf>
    <xf numFmtId="263" fontId="9" fillId="0" borderId="26">
      <alignment horizontal="right" vertical="center"/>
    </xf>
    <xf numFmtId="257" fontId="82" fillId="0" borderId="26">
      <alignment horizontal="right" vertical="center"/>
    </xf>
    <xf numFmtId="256" fontId="77" fillId="0" borderId="26">
      <alignment horizontal="right"/>
    </xf>
    <xf numFmtId="264" fontId="10" fillId="0" borderId="26">
      <alignment horizontal="right" vertical="center"/>
    </xf>
    <xf numFmtId="265" fontId="82" fillId="0" borderId="26">
      <alignment horizontal="right" vertical="center"/>
    </xf>
    <xf numFmtId="265" fontId="82" fillId="0" borderId="26">
      <alignment horizontal="right" vertical="center"/>
    </xf>
    <xf numFmtId="257" fontId="82" fillId="0" borderId="26">
      <alignment horizontal="right" vertical="center"/>
    </xf>
    <xf numFmtId="266" fontId="169" fillId="2" borderId="36" applyFont="0" applyFill="0" applyBorder="0"/>
    <xf numFmtId="256" fontId="77" fillId="0" borderId="26">
      <alignment horizontal="right" vertical="center"/>
    </xf>
    <xf numFmtId="256" fontId="77" fillId="0" borderId="26">
      <alignment horizontal="right" vertical="center"/>
    </xf>
    <xf numFmtId="258" fontId="77" fillId="0" borderId="26">
      <alignment horizontal="right" vertical="center"/>
    </xf>
    <xf numFmtId="267" fontId="77" fillId="0" borderId="26">
      <alignment horizontal="right" vertical="center"/>
    </xf>
    <xf numFmtId="260" fontId="9" fillId="0" borderId="26">
      <alignment horizontal="right" vertical="center"/>
    </xf>
    <xf numFmtId="257" fontId="82" fillId="0" borderId="26">
      <alignment horizontal="right" vertical="center"/>
    </xf>
    <xf numFmtId="267" fontId="77" fillId="0" borderId="26">
      <alignment horizontal="right" vertical="center"/>
    </xf>
    <xf numFmtId="260" fontId="9" fillId="0" borderId="26">
      <alignment horizontal="right" vertical="center"/>
    </xf>
    <xf numFmtId="257" fontId="82" fillId="0" borderId="26">
      <alignment horizontal="right" vertical="center"/>
    </xf>
    <xf numFmtId="257" fontId="82" fillId="0" borderId="26">
      <alignment horizontal="right" vertical="center"/>
    </xf>
    <xf numFmtId="259" fontId="82" fillId="0" borderId="26">
      <alignment horizontal="right" vertical="center"/>
    </xf>
    <xf numFmtId="256" fontId="77" fillId="0" borderId="26">
      <alignment horizontal="right" vertical="center"/>
    </xf>
    <xf numFmtId="257" fontId="82" fillId="0" borderId="26">
      <alignment horizontal="right" vertical="center"/>
    </xf>
    <xf numFmtId="259" fontId="82" fillId="0" borderId="26">
      <alignment horizontal="right" vertical="center"/>
    </xf>
    <xf numFmtId="259" fontId="82" fillId="0" borderId="26">
      <alignment horizontal="right" vertical="center"/>
    </xf>
    <xf numFmtId="260" fontId="9" fillId="0" borderId="26">
      <alignment horizontal="right" vertical="center"/>
    </xf>
    <xf numFmtId="266" fontId="169" fillId="2" borderId="36" applyFont="0" applyFill="0" applyBorder="0"/>
    <xf numFmtId="260" fontId="9" fillId="0" borderId="26">
      <alignment horizontal="right" vertical="center"/>
    </xf>
    <xf numFmtId="260" fontId="9" fillId="0" borderId="26">
      <alignment horizontal="right" vertical="center"/>
    </xf>
    <xf numFmtId="257" fontId="82" fillId="0" borderId="26">
      <alignment horizontal="right" vertical="center"/>
    </xf>
    <xf numFmtId="257" fontId="82" fillId="0" borderId="26">
      <alignment horizontal="right" vertical="center"/>
    </xf>
    <xf numFmtId="257" fontId="82" fillId="0" borderId="26">
      <alignment horizontal="right" vertical="center"/>
    </xf>
    <xf numFmtId="256" fontId="77" fillId="0" borderId="26">
      <alignment horizontal="right" vertical="center"/>
    </xf>
    <xf numFmtId="268" fontId="9" fillId="0" borderId="26">
      <alignment horizontal="right" vertical="center"/>
    </xf>
    <xf numFmtId="268" fontId="9" fillId="0" borderId="26">
      <alignment horizontal="right" vertical="center"/>
    </xf>
    <xf numFmtId="257" fontId="82" fillId="0" borderId="26">
      <alignment horizontal="right" vertical="center"/>
    </xf>
    <xf numFmtId="260" fontId="9" fillId="0" borderId="26">
      <alignment horizontal="right" vertical="center"/>
    </xf>
    <xf numFmtId="259" fontId="82" fillId="0" borderId="26">
      <alignment horizontal="right" vertical="center"/>
    </xf>
    <xf numFmtId="256" fontId="77" fillId="0" borderId="26">
      <alignment horizontal="right" vertical="center"/>
    </xf>
    <xf numFmtId="260" fontId="9" fillId="0" borderId="26">
      <alignment horizontal="right" vertical="center"/>
    </xf>
    <xf numFmtId="259" fontId="82" fillId="0" borderId="26">
      <alignment horizontal="right" vertical="center"/>
    </xf>
    <xf numFmtId="260" fontId="9" fillId="0" borderId="26">
      <alignment horizontal="right" vertical="center"/>
    </xf>
    <xf numFmtId="259" fontId="82" fillId="0" borderId="26">
      <alignment horizontal="right" vertical="center"/>
    </xf>
    <xf numFmtId="269" fontId="82" fillId="0" borderId="26">
      <alignment horizontal="right" vertical="center"/>
    </xf>
    <xf numFmtId="269" fontId="82" fillId="0" borderId="26">
      <alignment horizontal="right" vertical="center"/>
    </xf>
    <xf numFmtId="257" fontId="82" fillId="0" borderId="26">
      <alignment horizontal="right" vertical="center"/>
    </xf>
    <xf numFmtId="256" fontId="77" fillId="0" borderId="26">
      <alignment horizontal="right" vertical="center"/>
    </xf>
    <xf numFmtId="260" fontId="9" fillId="0" borderId="26">
      <alignment horizontal="right" vertical="center"/>
    </xf>
    <xf numFmtId="256" fontId="77" fillId="0" borderId="26">
      <alignment horizontal="right" vertical="center"/>
    </xf>
    <xf numFmtId="256" fontId="77" fillId="0" borderId="26">
      <alignment horizontal="right" vertical="center"/>
    </xf>
    <xf numFmtId="270" fontId="9" fillId="0" borderId="26">
      <alignment horizontal="right" vertical="center"/>
    </xf>
    <xf numFmtId="270" fontId="9"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9" fontId="82" fillId="0" borderId="26">
      <alignment horizontal="right" vertical="center"/>
    </xf>
    <xf numFmtId="256" fontId="77" fillId="0" borderId="26">
      <alignment horizontal="right" vertical="center"/>
    </xf>
    <xf numFmtId="257" fontId="82" fillId="0" borderId="26">
      <alignment horizontal="right" vertical="center"/>
    </xf>
    <xf numFmtId="256" fontId="77" fillId="0" borderId="26">
      <alignment horizontal="right" vertical="center"/>
    </xf>
    <xf numFmtId="269" fontId="82"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69" fontId="82" fillId="0" borderId="26">
      <alignment horizontal="right" vertical="center"/>
    </xf>
    <xf numFmtId="257" fontId="82" fillId="0" borderId="26">
      <alignment horizontal="right" vertical="center"/>
    </xf>
    <xf numFmtId="260" fontId="9" fillId="0" borderId="26">
      <alignment horizontal="right" vertical="center"/>
    </xf>
    <xf numFmtId="269" fontId="82" fillId="0" borderId="26">
      <alignment horizontal="right" vertical="center"/>
    </xf>
    <xf numFmtId="257" fontId="82" fillId="0" borderId="26">
      <alignment horizontal="right" vertical="center"/>
    </xf>
    <xf numFmtId="257" fontId="82" fillId="0" borderId="26">
      <alignment horizontal="right" vertical="center"/>
    </xf>
    <xf numFmtId="258" fontId="77" fillId="0" borderId="26">
      <alignment horizontal="right" vertical="center"/>
    </xf>
    <xf numFmtId="256" fontId="77" fillId="0" borderId="26">
      <alignment horizontal="right" vertical="center"/>
    </xf>
    <xf numFmtId="256" fontId="77" fillId="0" borderId="26">
      <alignment horizontal="right" vertical="center"/>
    </xf>
    <xf numFmtId="271" fontId="23" fillId="0" borderId="26">
      <alignment horizontal="right" vertical="center"/>
    </xf>
    <xf numFmtId="256" fontId="77" fillId="0" borderId="26">
      <alignment horizontal="right"/>
    </xf>
    <xf numFmtId="260" fontId="9" fillId="0" borderId="26">
      <alignment horizontal="right" vertical="center"/>
    </xf>
    <xf numFmtId="268" fontId="9" fillId="0" borderId="26">
      <alignment horizontal="right" vertical="center"/>
    </xf>
    <xf numFmtId="269" fontId="82" fillId="0" borderId="26">
      <alignment horizontal="right" vertical="center"/>
    </xf>
    <xf numFmtId="269" fontId="82" fillId="0" borderId="26">
      <alignment horizontal="right" vertical="center"/>
    </xf>
    <xf numFmtId="256" fontId="77" fillId="0" borderId="26">
      <alignment horizontal="right" vertical="center"/>
    </xf>
    <xf numFmtId="256" fontId="77" fillId="0" borderId="26">
      <alignment horizontal="right"/>
    </xf>
    <xf numFmtId="261" fontId="26"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61" fontId="26" fillId="0" borderId="26">
      <alignment horizontal="right" vertical="center"/>
    </xf>
    <xf numFmtId="256" fontId="77" fillId="0" borderId="26">
      <alignment horizontal="right" vertical="center"/>
    </xf>
    <xf numFmtId="271" fontId="23" fillId="0" borderId="26">
      <alignment horizontal="right" vertical="center"/>
    </xf>
    <xf numFmtId="256" fontId="77" fillId="0" borderId="26">
      <alignment horizontal="right" vertical="center"/>
    </xf>
    <xf numFmtId="257" fontId="82" fillId="0" borderId="26">
      <alignment horizontal="right" vertical="center"/>
    </xf>
    <xf numFmtId="256" fontId="77" fillId="0" borderId="26">
      <alignment horizontal="right" vertical="center"/>
    </xf>
    <xf numFmtId="256" fontId="77" fillId="0" borderId="26">
      <alignment horizontal="right" vertical="center"/>
    </xf>
    <xf numFmtId="261" fontId="26" fillId="0" borderId="26">
      <alignment horizontal="right" vertical="center"/>
    </xf>
    <xf numFmtId="260" fontId="9" fillId="0" borderId="26">
      <alignment horizontal="right" vertical="center"/>
    </xf>
    <xf numFmtId="256" fontId="77" fillId="0" borderId="26">
      <alignment horizontal="right" vertical="center"/>
    </xf>
    <xf numFmtId="257" fontId="82" fillId="0" borderId="26">
      <alignment horizontal="right" vertical="center"/>
    </xf>
    <xf numFmtId="260" fontId="9" fillId="0" borderId="26">
      <alignment horizontal="right" vertical="center"/>
    </xf>
    <xf numFmtId="272" fontId="9" fillId="0" borderId="26">
      <alignment horizontal="right" vertical="center"/>
    </xf>
    <xf numFmtId="261" fontId="26" fillId="0" borderId="26">
      <alignment horizontal="right" vertical="center"/>
    </xf>
    <xf numFmtId="261" fontId="26" fillId="0" borderId="26">
      <alignment horizontal="right" vertical="center"/>
    </xf>
    <xf numFmtId="257" fontId="82" fillId="0" borderId="26">
      <alignment horizontal="right" vertical="center"/>
    </xf>
    <xf numFmtId="256" fontId="77" fillId="0" borderId="26">
      <alignment horizontal="right" vertical="center"/>
    </xf>
    <xf numFmtId="260" fontId="9" fillId="0" borderId="26">
      <alignment horizontal="right" vertical="center"/>
    </xf>
    <xf numFmtId="271" fontId="23" fillId="0" borderId="26">
      <alignment horizontal="right" vertical="center"/>
    </xf>
    <xf numFmtId="271" fontId="23" fillId="0" borderId="26">
      <alignment horizontal="right" vertical="center"/>
    </xf>
    <xf numFmtId="256" fontId="77" fillId="0" borderId="26">
      <alignment horizontal="right" vertical="center"/>
    </xf>
    <xf numFmtId="209" fontId="87" fillId="0" borderId="5">
      <protection hidden="1"/>
    </xf>
    <xf numFmtId="49" fontId="25" fillId="0" borderId="0" applyFill="0" applyBorder="0" applyAlignment="0"/>
    <xf numFmtId="0" fontId="16" fillId="0" borderId="0" applyFill="0" applyBorder="0" applyAlignment="0"/>
    <xf numFmtId="262" fontId="16" fillId="0" borderId="0" applyFill="0" applyBorder="0" applyAlignment="0"/>
    <xf numFmtId="185" fontId="77" fillId="0" borderId="26">
      <alignment horizontal="center"/>
    </xf>
    <xf numFmtId="0" fontId="77" fillId="0" borderId="0" applyNumberFormat="0" applyFill="0" applyBorder="0" applyAlignment="0" applyProtection="0"/>
    <xf numFmtId="273" fontId="170" fillId="0" borderId="0" applyNumberFormat="0" applyFont="0" applyFill="0" applyBorder="0" applyAlignment="0">
      <alignment horizontal="centerContinuous"/>
    </xf>
    <xf numFmtId="0" fontId="29" fillId="0" borderId="0">
      <alignment vertical="center" wrapText="1"/>
      <protection locked="0"/>
    </xf>
    <xf numFmtId="0" fontId="77" fillId="0" borderId="0" applyNumberFormat="0" applyFill="0" applyBorder="0" applyAlignment="0" applyProtection="0"/>
    <xf numFmtId="0" fontId="9" fillId="0" borderId="37"/>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6"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0" fillId="0" borderId="1" applyNumberFormat="0" applyBorder="0" applyAlignment="0"/>
    <xf numFmtId="0" fontId="171" fillId="0" borderId="2" applyNumberFormat="0" applyBorder="0" applyAlignment="0">
      <alignment horizontal="center"/>
    </xf>
    <xf numFmtId="3" fontId="172" fillId="0" borderId="9" applyNumberFormat="0" applyBorder="0" applyAlignment="0"/>
    <xf numFmtId="49" fontId="173" fillId="0" borderId="0">
      <alignment horizontal="justify" vertical="center" wrapText="1"/>
    </xf>
    <xf numFmtId="274" fontId="174" fillId="0" borderId="13">
      <alignment horizontal="right"/>
    </xf>
    <xf numFmtId="0" fontId="175" fillId="0" borderId="1">
      <alignment horizontal="center" vertical="center" wrapText="1"/>
    </xf>
    <xf numFmtId="0" fontId="176" fillId="0" borderId="0" applyNumberFormat="0" applyFill="0" applyBorder="0" applyAlignment="0" applyProtection="0"/>
    <xf numFmtId="0" fontId="177" fillId="0" borderId="0">
      <alignment horizontal="center"/>
    </xf>
    <xf numFmtId="40" fontId="109" fillId="0" borderId="0"/>
    <xf numFmtId="0" fontId="178" fillId="21" borderId="10" applyNumberFormat="0" applyAlignment="0" applyProtection="0"/>
    <xf numFmtId="0" fontId="179" fillId="0" borderId="1"/>
    <xf numFmtId="3" fontId="180" fillId="0" borderId="0" applyNumberFormat="0" applyFill="0" applyBorder="0" applyAlignment="0" applyProtection="0">
      <alignment horizontal="center" wrapText="1"/>
    </xf>
    <xf numFmtId="0" fontId="181" fillId="0" borderId="13" applyBorder="0" applyAlignment="0">
      <alignment horizontal="center" vertical="center"/>
    </xf>
    <xf numFmtId="0" fontId="182" fillId="0" borderId="0" applyNumberFormat="0" applyFill="0" applyBorder="0" applyAlignment="0" applyProtection="0">
      <alignment horizontal="centerContinuous"/>
    </xf>
    <xf numFmtId="0" fontId="110" fillId="0" borderId="38" applyNumberFormat="0" applyFill="0" applyBorder="0" applyAlignment="0" applyProtection="0">
      <alignment horizontal="center" vertical="center" wrapText="1"/>
    </xf>
    <xf numFmtId="0" fontId="176" fillId="0" borderId="0" applyNumberFormat="0" applyFill="0" applyBorder="0" applyAlignment="0" applyProtection="0"/>
    <xf numFmtId="0" fontId="183" fillId="0" borderId="39" applyNumberFormat="0" applyFill="0" applyAlignment="0" applyProtection="0"/>
    <xf numFmtId="0" fontId="184" fillId="0" borderId="40" applyNumberFormat="0" applyBorder="0" applyAlignment="0">
      <alignment vertical="center"/>
    </xf>
    <xf numFmtId="0" fontId="185" fillId="5" borderId="0" applyNumberFormat="0" applyBorder="0" applyAlignment="0" applyProtection="0"/>
    <xf numFmtId="0" fontId="16" fillId="0" borderId="35" applyNumberFormat="0" applyFont="0" applyFill="0" applyAlignment="0" applyProtection="0"/>
    <xf numFmtId="0" fontId="186" fillId="0" borderId="39" applyNumberFormat="0" applyFill="0" applyAlignment="0" applyProtection="0"/>
    <xf numFmtId="0" fontId="187" fillId="29" borderId="0" applyNumberFormat="0" applyBorder="0" applyAlignment="0" applyProtection="0"/>
    <xf numFmtId="167" fontId="16" fillId="0" borderId="0" applyFont="0" applyFill="0" applyBorder="0" applyAlignment="0" applyProtection="0"/>
    <xf numFmtId="275" fontId="16" fillId="0" borderId="0" applyFont="0" applyFill="0" applyBorder="0" applyAlignment="0" applyProtection="0"/>
    <xf numFmtId="164" fontId="124" fillId="0" borderId="0" applyFont="0" applyFill="0" applyBorder="0" applyAlignment="0" applyProtection="0"/>
    <xf numFmtId="276" fontId="134" fillId="0" borderId="0" applyFont="0" applyFill="0" applyBorder="0" applyAlignment="0" applyProtection="0"/>
    <xf numFmtId="277" fontId="10" fillId="0" borderId="0" applyFon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14" fillId="0" borderId="29">
      <alignment horizontal="center"/>
    </xf>
    <xf numFmtId="262" fontId="77" fillId="0" borderId="0"/>
    <xf numFmtId="214" fontId="77" fillId="0" borderId="3"/>
    <xf numFmtId="0" fontId="190" fillId="0" borderId="0"/>
    <xf numFmtId="0" fontId="191" fillId="0" borderId="0"/>
    <xf numFmtId="3" fontId="77" fillId="0" borderId="0" applyNumberFormat="0" applyBorder="0" applyAlignment="0" applyProtection="0">
      <alignment horizontal="centerContinuous"/>
      <protection locked="0"/>
    </xf>
    <xf numFmtId="3" fontId="192" fillId="0" borderId="0">
      <protection locked="0"/>
    </xf>
    <xf numFmtId="0" fontId="191" fillId="0" borderId="0"/>
    <xf numFmtId="0" fontId="193" fillId="0" borderId="41" applyFill="0" applyBorder="0" applyAlignment="0">
      <alignment horizontal="center"/>
    </xf>
    <xf numFmtId="238" fontId="194" fillId="46" borderId="13">
      <alignment vertical="top"/>
    </xf>
    <xf numFmtId="0" fontId="173" fillId="47" borderId="3">
      <alignment horizontal="left" vertical="center"/>
    </xf>
    <xf numFmtId="192" fontId="195" fillId="48" borderId="13"/>
    <xf numFmtId="5" fontId="121" fillId="0" borderId="13">
      <alignment horizontal="left" vertical="top"/>
    </xf>
    <xf numFmtId="0" fontId="196" fillId="49" borderId="0">
      <alignment horizontal="left" vertical="center"/>
    </xf>
    <xf numFmtId="5" fontId="26" fillId="0" borderId="31">
      <alignment horizontal="left" vertical="top"/>
    </xf>
    <xf numFmtId="0" fontId="197" fillId="0" borderId="31">
      <alignment horizontal="left" vertical="center"/>
    </xf>
    <xf numFmtId="42" fontId="94" fillId="0" borderId="0" applyFont="0" applyFill="0" applyBorder="0" applyAlignment="0" applyProtection="0"/>
    <xf numFmtId="278" fontId="16" fillId="0" borderId="0" applyFont="0" applyFill="0" applyBorder="0" applyAlignment="0" applyProtection="0"/>
    <xf numFmtId="178" fontId="95" fillId="0" borderId="0" applyFont="0" applyFill="0" applyBorder="0" applyAlignment="0" applyProtection="0"/>
    <xf numFmtId="279" fontId="95" fillId="0" borderId="0" applyFont="0" applyFill="0" applyBorder="0" applyAlignment="0" applyProtection="0"/>
    <xf numFmtId="0" fontId="198" fillId="0" borderId="0" applyNumberFormat="0" applyFill="0" applyBorder="0" applyAlignment="0" applyProtection="0"/>
    <xf numFmtId="43" fontId="82" fillId="0" borderId="0" applyFont="0" applyFill="0" applyBorder="0" applyAlignment="0" applyProtection="0"/>
    <xf numFmtId="0" fontId="4" fillId="0" borderId="1">
      <alignment horizontal="center" vertical="center"/>
    </xf>
    <xf numFmtId="0" fontId="199" fillId="0" borderId="42" applyNumberFormat="0" applyFont="0" applyAlignment="0">
      <alignment horizontal="center"/>
    </xf>
    <xf numFmtId="0" fontId="200" fillId="4" borderId="0" applyNumberFormat="0" applyBorder="0" applyAlignment="0" applyProtection="0"/>
    <xf numFmtId="0" fontId="201" fillId="0" borderId="0" applyNumberFormat="0" applyFill="0" applyBorder="0" applyAlignment="0" applyProtection="0"/>
    <xf numFmtId="167" fontId="9"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4" fillId="0" borderId="0">
      <alignment vertical="center"/>
    </xf>
    <xf numFmtId="40" fontId="202" fillId="0" borderId="0" applyFont="0" applyFill="0" applyBorder="0" applyAlignment="0" applyProtection="0"/>
    <xf numFmtId="38" fontId="202" fillId="0" borderId="0" applyFont="0" applyFill="0" applyBorder="0" applyAlignment="0" applyProtection="0"/>
    <xf numFmtId="0" fontId="202" fillId="0" borderId="0" applyFont="0" applyFill="0" applyBorder="0" applyAlignment="0" applyProtection="0"/>
    <xf numFmtId="0" fontId="202" fillId="0" borderId="0" applyFont="0" applyFill="0" applyBorder="0" applyAlignment="0" applyProtection="0"/>
    <xf numFmtId="9" fontId="41" fillId="0" borderId="0" applyFont="0" applyFill="0" applyBorder="0" applyAlignment="0" applyProtection="0"/>
    <xf numFmtId="0" fontId="203" fillId="0" borderId="0"/>
    <xf numFmtId="0" fontId="204" fillId="0" borderId="7"/>
    <xf numFmtId="175" fontId="11"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2" fillId="0" borderId="0" applyFont="0" applyFill="0" applyBorder="0" applyAlignment="0" applyProtection="0"/>
    <xf numFmtId="0" fontId="32" fillId="0" borderId="0" applyFont="0" applyFill="0" applyBorder="0" applyAlignment="0" applyProtection="0"/>
    <xf numFmtId="190" fontId="32" fillId="0" borderId="0" applyFont="0" applyFill="0" applyBorder="0" applyAlignment="0" applyProtection="0"/>
    <xf numFmtId="200" fontId="32" fillId="0" borderId="0" applyFont="0" applyFill="0" applyBorder="0" applyAlignment="0" applyProtection="0"/>
    <xf numFmtId="0" fontId="32" fillId="0" borderId="0"/>
    <xf numFmtId="0" fontId="32" fillId="0" borderId="0"/>
    <xf numFmtId="0" fontId="135" fillId="0" borderId="0"/>
    <xf numFmtId="167" fontId="30" fillId="0" borderId="0" applyFont="0" applyFill="0" applyBorder="0" applyAlignment="0" applyProtection="0"/>
    <xf numFmtId="169" fontId="30" fillId="0" borderId="0" applyFont="0" applyFill="0" applyBorder="0" applyAlignment="0" applyProtection="0"/>
    <xf numFmtId="43" fontId="26" fillId="0" borderId="0" applyFont="0" applyFill="0" applyBorder="0" applyAlignment="0" applyProtection="0"/>
    <xf numFmtId="41" fontId="16" fillId="0" borderId="0" applyFont="0" applyFill="0" applyBorder="0" applyAlignment="0" applyProtection="0"/>
    <xf numFmtId="0" fontId="16" fillId="0" borderId="0"/>
    <xf numFmtId="166" fontId="30" fillId="0" borderId="0" applyFont="0" applyFill="0" applyBorder="0" applyAlignment="0" applyProtection="0"/>
    <xf numFmtId="6" fontId="20" fillId="0" borderId="0" applyFont="0" applyFill="0" applyBorder="0" applyAlignment="0" applyProtection="0"/>
    <xf numFmtId="168" fontId="30" fillId="0" borderId="0" applyFont="0" applyFill="0" applyBorder="0" applyAlignment="0" applyProtection="0"/>
    <xf numFmtId="0" fontId="205" fillId="0" borderId="0" applyNumberFormat="0" applyFill="0" applyBorder="0" applyAlignment="0" applyProtection="0">
      <alignment vertical="top"/>
      <protection locked="0"/>
    </xf>
    <xf numFmtId="44" fontId="16" fillId="0" borderId="0" applyFont="0" applyFill="0" applyBorder="0" applyAlignment="0" applyProtection="0"/>
    <xf numFmtId="42" fontId="16" fillId="0" borderId="0" applyFont="0" applyFill="0" applyBorder="0" applyAlignment="0" applyProtection="0"/>
    <xf numFmtId="0" fontId="206" fillId="0" borderId="0" applyNumberFormat="0" applyFill="0" applyBorder="0" applyAlignment="0" applyProtection="0">
      <alignment vertical="top"/>
      <protection locked="0"/>
    </xf>
    <xf numFmtId="3" fontId="4" fillId="0" borderId="0">
      <alignment vertical="center" wrapText="1"/>
    </xf>
    <xf numFmtId="0" fontId="141" fillId="0" borderId="0"/>
    <xf numFmtId="43" fontId="141" fillId="0" borderId="0" applyFont="0" applyFill="0" applyBorder="0" applyAlignment="0" applyProtection="0"/>
    <xf numFmtId="43" fontId="141" fillId="0" borderId="0" applyFont="0" applyFill="0" applyBorder="0" applyAlignment="0" applyProtection="0"/>
    <xf numFmtId="43" fontId="47" fillId="0" borderId="0" applyFont="0" applyFill="0" applyBorder="0" applyAlignment="0" applyProtection="0"/>
    <xf numFmtId="0" fontId="144" fillId="0" borderId="0"/>
    <xf numFmtId="0" fontId="5" fillId="0" borderId="0"/>
    <xf numFmtId="0" fontId="16" fillId="0" borderId="0"/>
    <xf numFmtId="0" fontId="141" fillId="0" borderId="0"/>
    <xf numFmtId="0" fontId="221" fillId="0" borderId="0"/>
    <xf numFmtId="0" fontId="144" fillId="0" borderId="0"/>
    <xf numFmtId="0" fontId="220" fillId="0" borderId="0">
      <alignment vertical="center"/>
    </xf>
    <xf numFmtId="0" fontId="65" fillId="0" borderId="0"/>
    <xf numFmtId="43" fontId="1" fillId="0" borderId="0" applyFont="0" applyFill="0" applyBorder="0" applyAlignment="0" applyProtection="0"/>
  </cellStyleXfs>
  <cellXfs count="522">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5" fillId="0" borderId="0" xfId="0" applyFont="1" applyFill="1" applyAlignment="1">
      <alignment horizontal="center"/>
    </xf>
    <xf numFmtId="0" fontId="5" fillId="0" borderId="0" xfId="0" applyFont="1" applyFill="1" applyAlignment="1">
      <alignment vertical="center"/>
    </xf>
    <xf numFmtId="0" fontId="5" fillId="0" borderId="0" xfId="0" applyFont="1" applyFill="1" applyAlignment="1">
      <alignment vertical="center" wrapText="1"/>
    </xf>
    <xf numFmtId="0" fontId="7" fillId="0" borderId="0" xfId="0" applyFont="1" applyFill="1" applyAlignment="1">
      <alignment horizontal="left" vertical="center"/>
    </xf>
    <xf numFmtId="3" fontId="4" fillId="0" borderId="0" xfId="1333" applyAlignment="1">
      <alignment horizontal="center" vertical="center" wrapText="1"/>
    </xf>
    <xf numFmtId="3" fontId="4" fillId="0" borderId="0" xfId="1333">
      <alignment vertical="center" wrapText="1"/>
    </xf>
    <xf numFmtId="3" fontId="208" fillId="0" borderId="0" xfId="1333" applyFont="1" applyAlignment="1">
      <alignment vertical="center" wrapText="1"/>
    </xf>
    <xf numFmtId="3" fontId="34" fillId="0" borderId="0" xfId="1333" applyFont="1">
      <alignment vertical="center" wrapText="1"/>
    </xf>
    <xf numFmtId="3" fontId="34" fillId="0" borderId="0" xfId="1333" applyFont="1" applyAlignment="1">
      <alignment horizontal="center" vertical="center" wrapText="1"/>
    </xf>
    <xf numFmtId="3" fontId="208" fillId="0" borderId="0" xfId="1333" applyFont="1" applyAlignment="1">
      <alignment horizontal="righ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wrapText="1"/>
    </xf>
    <xf numFmtId="0" fontId="7" fillId="0" borderId="0" xfId="0" applyFont="1" applyFill="1"/>
    <xf numFmtId="0" fontId="5" fillId="0" borderId="0" xfId="0" applyFont="1" applyFill="1" applyAlignment="1">
      <alignment horizontal="center" vertical="center"/>
    </xf>
    <xf numFmtId="0" fontId="7" fillId="0" borderId="0" xfId="0" applyFont="1" applyFill="1" applyAlignment="1">
      <alignment horizontal="center"/>
    </xf>
    <xf numFmtId="3" fontId="207" fillId="0" borderId="0" xfId="1333" applyFont="1" applyAlignment="1">
      <alignment horizontal="center" vertical="center" wrapText="1"/>
    </xf>
    <xf numFmtId="3" fontId="207" fillId="0" borderId="3" xfId="1333" applyFont="1" applyBorder="1" applyAlignment="1">
      <alignment horizontal="center" vertical="center" wrapText="1"/>
    </xf>
    <xf numFmtId="3" fontId="208" fillId="0" borderId="0" xfId="1751" applyFont="1" applyAlignment="1">
      <alignment horizontal="left" vertical="center"/>
    </xf>
    <xf numFmtId="3" fontId="207" fillId="0" borderId="0" xfId="1333" applyFont="1">
      <alignment vertical="center" wrapText="1"/>
    </xf>
    <xf numFmtId="3" fontId="4" fillId="0" borderId="0" xfId="1333" applyFont="1">
      <alignment vertical="center" wrapText="1"/>
    </xf>
    <xf numFmtId="3" fontId="207" fillId="0" borderId="0" xfId="1333" applyFont="1" applyAlignment="1">
      <alignment horizontal="center" vertical="center" wrapText="1"/>
    </xf>
    <xf numFmtId="3" fontId="208" fillId="0" borderId="0" xfId="1333" applyFont="1" applyAlignment="1">
      <alignment horizontal="left" vertical="center"/>
    </xf>
    <xf numFmtId="3" fontId="34" fillId="0" borderId="3" xfId="1333" applyFont="1" applyBorder="1" applyAlignment="1">
      <alignment horizontal="center" vertical="center" wrapText="1"/>
    </xf>
    <xf numFmtId="3" fontId="34" fillId="0" borderId="3" xfId="1333" applyFont="1" applyBorder="1">
      <alignment vertical="center" wrapText="1"/>
    </xf>
    <xf numFmtId="3" fontId="207" fillId="0" borderId="3" xfId="1333" applyFont="1" applyBorder="1">
      <alignment vertical="center" wrapText="1"/>
    </xf>
    <xf numFmtId="3" fontId="208" fillId="0" borderId="0" xfId="1333" applyFont="1" applyAlignment="1">
      <alignment horizontal="right" vertical="center"/>
    </xf>
    <xf numFmtId="3" fontId="4" fillId="0" borderId="0" xfId="1333" applyFont="1" applyAlignment="1">
      <alignment vertical="center"/>
    </xf>
    <xf numFmtId="3" fontId="4" fillId="0" borderId="0" xfId="1333" applyAlignment="1">
      <alignment vertical="center" wrapText="1"/>
    </xf>
    <xf numFmtId="0" fontId="212" fillId="0" borderId="3" xfId="0" applyFont="1" applyFill="1" applyBorder="1" applyAlignment="1">
      <alignment horizontal="center" vertical="center"/>
    </xf>
    <xf numFmtId="0" fontId="212" fillId="0" borderId="3" xfId="0" applyFont="1" applyFill="1" applyBorder="1" applyAlignment="1">
      <alignment horizontal="center" vertical="center" wrapText="1"/>
    </xf>
    <xf numFmtId="3" fontId="212" fillId="0" borderId="3" xfId="0" applyNumberFormat="1" applyFont="1" applyFill="1" applyBorder="1" applyAlignment="1">
      <alignment horizontal="right" vertical="center"/>
    </xf>
    <xf numFmtId="9" fontId="212" fillId="0" borderId="3" xfId="0" applyNumberFormat="1" applyFont="1" applyFill="1" applyBorder="1" applyAlignment="1">
      <alignment horizontal="right" vertical="center"/>
    </xf>
    <xf numFmtId="0" fontId="213" fillId="0" borderId="0" xfId="0" applyFont="1" applyFill="1" applyAlignment="1">
      <alignment vertical="center"/>
    </xf>
    <xf numFmtId="0" fontId="213" fillId="0" borderId="3" xfId="0" applyFont="1" applyFill="1" applyBorder="1" applyAlignment="1">
      <alignment horizontal="center" vertical="center"/>
    </xf>
    <xf numFmtId="0" fontId="213" fillId="0" borderId="3" xfId="0" applyFont="1" applyFill="1" applyBorder="1" applyAlignment="1">
      <alignment vertical="center" wrapText="1"/>
    </xf>
    <xf numFmtId="3" fontId="213" fillId="0" borderId="3" xfId="0" applyNumberFormat="1" applyFont="1" applyFill="1" applyBorder="1" applyAlignment="1">
      <alignment horizontal="right" vertical="center"/>
    </xf>
    <xf numFmtId="3" fontId="34" fillId="0" borderId="3" xfId="1" applyNumberFormat="1" applyFont="1" applyFill="1" applyBorder="1" applyAlignment="1">
      <alignment horizontal="center" vertical="center" wrapText="1"/>
    </xf>
    <xf numFmtId="0" fontId="214" fillId="0" borderId="0" xfId="0" applyFont="1" applyFill="1" applyAlignment="1">
      <alignment horizontal="center"/>
    </xf>
    <xf numFmtId="10" fontId="34" fillId="0" borderId="3" xfId="1" applyNumberFormat="1" applyFont="1" applyFill="1" applyBorder="1" applyAlignment="1">
      <alignment horizontal="center" vertical="center" wrapText="1"/>
    </xf>
    <xf numFmtId="0" fontId="5" fillId="0" borderId="0" xfId="0" applyFont="1" applyFill="1" applyAlignment="1"/>
    <xf numFmtId="3" fontId="4" fillId="0" borderId="0" xfId="1333" applyFont="1" applyAlignment="1">
      <alignment horizontal="right" vertical="center" wrapText="1"/>
    </xf>
    <xf numFmtId="3" fontId="4" fillId="0" borderId="0" xfId="1333" applyFont="1" applyAlignment="1">
      <alignment vertical="center" wrapText="1"/>
    </xf>
    <xf numFmtId="3" fontId="207" fillId="0" borderId="3" xfId="1333" applyFont="1" applyBorder="1" applyAlignment="1">
      <alignment vertical="center" wrapText="1"/>
    </xf>
    <xf numFmtId="3" fontId="207" fillId="0" borderId="0" xfId="1333" applyFont="1" applyAlignment="1">
      <alignment vertical="center" wrapText="1"/>
    </xf>
    <xf numFmtId="3" fontId="207" fillId="50" borderId="3" xfId="1333" applyFont="1" applyFill="1" applyBorder="1" applyAlignment="1">
      <alignment horizontal="center" vertical="center" wrapText="1"/>
    </xf>
    <xf numFmtId="0" fontId="212" fillId="50" borderId="3" xfId="0" applyFont="1" applyFill="1" applyBorder="1" applyAlignment="1">
      <alignment horizontal="center" vertical="center"/>
    </xf>
    <xf numFmtId="0" fontId="212" fillId="50" borderId="3" xfId="0" applyFont="1" applyFill="1" applyBorder="1" applyAlignment="1">
      <alignment horizontal="center" vertical="center" wrapText="1"/>
    </xf>
    <xf numFmtId="3" fontId="212" fillId="50" borderId="3" xfId="0" applyNumberFormat="1" applyFont="1" applyFill="1" applyBorder="1" applyAlignment="1">
      <alignment horizontal="right" vertical="center"/>
    </xf>
    <xf numFmtId="9" fontId="212" fillId="50" borderId="3" xfId="0" applyNumberFormat="1" applyFont="1" applyFill="1" applyBorder="1" applyAlignment="1">
      <alignment horizontal="right" vertical="center"/>
    </xf>
    <xf numFmtId="0" fontId="213" fillId="50" borderId="0" xfId="0" applyFont="1" applyFill="1" applyAlignment="1">
      <alignment vertical="center"/>
    </xf>
    <xf numFmtId="3" fontId="207" fillId="50" borderId="0" xfId="1333" applyFont="1" applyFill="1" applyAlignment="1">
      <alignment horizontal="center" vertical="center" wrapText="1"/>
    </xf>
    <xf numFmtId="3" fontId="207" fillId="0" borderId="0" xfId="1333" applyFont="1" applyBorder="1" applyAlignment="1">
      <alignment horizontal="center" vertical="center" wrapText="1"/>
    </xf>
    <xf numFmtId="3" fontId="207" fillId="0" borderId="0" xfId="1333" applyFont="1" applyBorder="1">
      <alignment vertical="center" wrapText="1"/>
    </xf>
    <xf numFmtId="0" fontId="217" fillId="0" borderId="0" xfId="0" applyFont="1" applyAlignment="1">
      <alignment horizontal="justify" vertical="center"/>
    </xf>
    <xf numFmtId="0" fontId="0" fillId="0" borderId="3" xfId="0" applyBorder="1"/>
    <xf numFmtId="0" fontId="21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justify" vertical="center" wrapText="1"/>
    </xf>
    <xf numFmtId="0" fontId="5" fillId="0" borderId="3" xfId="0" applyFont="1" applyBorder="1" applyAlignment="1">
      <alignment horizontal="center" vertical="center"/>
    </xf>
    <xf numFmtId="0" fontId="5" fillId="0" borderId="0" xfId="0" applyFont="1"/>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12" xfId="0" applyFont="1" applyBorder="1" applyAlignment="1">
      <alignment horizontal="center" vertical="center"/>
    </xf>
    <xf numFmtId="0" fontId="5" fillId="0" borderId="3" xfId="0" applyFont="1" applyBorder="1"/>
    <xf numFmtId="0" fontId="5" fillId="0" borderId="12" xfId="0" applyFont="1" applyBorder="1" applyAlignment="1">
      <alignment horizontal="left" vertical="center"/>
    </xf>
    <xf numFmtId="0" fontId="5" fillId="0" borderId="0" xfId="0" applyFont="1" applyAlignment="1">
      <alignment horizontal="center"/>
    </xf>
    <xf numFmtId="0" fontId="7" fillId="0" borderId="3" xfId="0" applyFont="1" applyBorder="1" applyAlignment="1">
      <alignment horizontal="center" vertical="center"/>
    </xf>
    <xf numFmtId="0" fontId="7" fillId="0" borderId="0" xfId="0" applyFont="1"/>
    <xf numFmtId="0" fontId="5" fillId="0" borderId="13" xfId="0" applyFont="1" applyBorder="1" applyAlignment="1">
      <alignment horizontal="center" vertical="center"/>
    </xf>
    <xf numFmtId="0" fontId="141" fillId="0" borderId="0" xfId="1752"/>
    <xf numFmtId="0" fontId="222" fillId="0" borderId="0" xfId="1752" applyFont="1" applyAlignment="1">
      <alignment horizontal="right" vertical="center"/>
    </xf>
    <xf numFmtId="0" fontId="0" fillId="0" borderId="0" xfId="0" applyBorder="1" applyAlignment="1">
      <alignment horizontal="center"/>
    </xf>
    <xf numFmtId="0" fontId="0" fillId="0" borderId="4" xfId="0" applyBorder="1" applyAlignment="1">
      <alignment horizontal="center"/>
    </xf>
    <xf numFmtId="0" fontId="5"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208"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43" fontId="34" fillId="0" borderId="0" xfId="0" applyNumberFormat="1" applyFont="1" applyFill="1" applyAlignment="1">
      <alignment horizontal="center" vertical="center" wrapText="1"/>
    </xf>
    <xf numFmtId="0" fontId="34" fillId="0" borderId="0" xfId="0" applyFont="1" applyFill="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Alignment="1">
      <alignment horizontal="center" vertical="center" wrapText="1"/>
    </xf>
    <xf numFmtId="0" fontId="207" fillId="0" borderId="3" xfId="0" applyFont="1" applyFill="1" applyBorder="1" applyAlignment="1">
      <alignment vertical="center" wrapText="1"/>
    </xf>
    <xf numFmtId="0" fontId="207" fillId="0" borderId="0" xfId="0" applyFont="1" applyFill="1" applyAlignment="1">
      <alignment horizontal="center" vertical="center" wrapText="1"/>
    </xf>
    <xf numFmtId="0" fontId="207" fillId="0" borderId="0" xfId="0" applyFont="1" applyFill="1" applyAlignment="1">
      <alignment vertical="center" wrapText="1"/>
    </xf>
    <xf numFmtId="0" fontId="34" fillId="0" borderId="3" xfId="0" applyFont="1" applyFill="1" applyBorder="1" applyAlignment="1">
      <alignment vertical="center" wrapText="1"/>
    </xf>
    <xf numFmtId="0" fontId="34" fillId="0" borderId="0" xfId="0" applyFont="1" applyFill="1" applyAlignment="1">
      <alignment vertical="center" wrapText="1"/>
    </xf>
    <xf numFmtId="0" fontId="224" fillId="0" borderId="0" xfId="0" applyFont="1" applyFill="1" applyAlignment="1">
      <alignment horizontal="center" vertical="center" wrapText="1"/>
    </xf>
    <xf numFmtId="0" fontId="224" fillId="0" borderId="0" xfId="0" applyFont="1" applyFill="1" applyAlignment="1">
      <alignment vertical="center" wrapText="1"/>
    </xf>
    <xf numFmtId="0" fontId="208" fillId="0" borderId="0" xfId="1758" applyFont="1" applyAlignment="1">
      <alignment vertical="center"/>
    </xf>
    <xf numFmtId="0" fontId="208" fillId="0" borderId="0" xfId="0" applyFont="1" applyFill="1" applyAlignment="1">
      <alignment vertical="center"/>
    </xf>
    <xf numFmtId="4" fontId="208" fillId="0" borderId="0" xfId="0" applyNumberFormat="1" applyFont="1" applyFill="1" applyAlignment="1">
      <alignment vertical="center"/>
    </xf>
    <xf numFmtId="216" fontId="208" fillId="0" borderId="0" xfId="0" applyNumberFormat="1" applyFont="1" applyFill="1" applyAlignment="1">
      <alignment vertical="center"/>
    </xf>
    <xf numFmtId="43" fontId="4" fillId="0" borderId="0" xfId="0" applyNumberFormat="1" applyFont="1" applyFill="1" applyAlignment="1">
      <alignment vertical="center" wrapText="1"/>
    </xf>
    <xf numFmtId="4" fontId="4" fillId="0" borderId="0" xfId="0" applyNumberFormat="1" applyFont="1" applyFill="1" applyAlignment="1">
      <alignment vertical="center" wrapText="1"/>
    </xf>
    <xf numFmtId="216" fontId="4" fillId="0" borderId="0" xfId="0" applyNumberFormat="1" applyFont="1" applyFill="1" applyAlignment="1">
      <alignment vertical="center" wrapText="1"/>
    </xf>
    <xf numFmtId="1" fontId="3" fillId="0" borderId="13" xfId="0" applyNumberFormat="1" applyFont="1" applyFill="1" applyBorder="1" applyAlignment="1">
      <alignment horizontal="center" vertical="center" wrapText="1"/>
    </xf>
    <xf numFmtId="1" fontId="3" fillId="0" borderId="0" xfId="0" applyNumberFormat="1" applyFont="1" applyFill="1" applyAlignment="1">
      <alignment horizontal="center" vertical="center" wrapText="1"/>
    </xf>
    <xf numFmtId="43" fontId="207" fillId="0" borderId="3" xfId="1753" applyFont="1" applyFill="1" applyBorder="1" applyAlignment="1">
      <alignment horizontal="right" vertical="center" wrapText="1"/>
    </xf>
    <xf numFmtId="43" fontId="34" fillId="0" borderId="3" xfId="1753" applyNumberFormat="1" applyFont="1" applyFill="1" applyBorder="1" applyAlignment="1">
      <alignment vertical="center" wrapText="1"/>
    </xf>
    <xf numFmtId="4" fontId="34" fillId="0" borderId="3" xfId="1753" applyNumberFormat="1" applyFont="1" applyFill="1" applyBorder="1" applyAlignment="1">
      <alignment vertical="center" wrapText="1"/>
    </xf>
    <xf numFmtId="0" fontId="207" fillId="0" borderId="3" xfId="0" applyFont="1" applyFill="1" applyBorder="1" applyAlignment="1">
      <alignment horizontal="left" vertical="center" wrapText="1"/>
    </xf>
    <xf numFmtId="43" fontId="207" fillId="0" borderId="3" xfId="1753" applyFont="1" applyFill="1" applyBorder="1" applyAlignment="1">
      <alignment vertical="center" wrapText="1"/>
    </xf>
    <xf numFmtId="43" fontId="207" fillId="0" borderId="3" xfId="1753" applyNumberFormat="1" applyFont="1" applyFill="1" applyBorder="1" applyAlignment="1">
      <alignment vertical="center" wrapText="1"/>
    </xf>
    <xf numFmtId="4" fontId="207" fillId="0" borderId="3" xfId="1753" applyNumberFormat="1" applyFont="1" applyFill="1" applyBorder="1" applyAlignment="1">
      <alignment vertical="center" wrapText="1"/>
    </xf>
    <xf numFmtId="4" fontId="224" fillId="0" borderId="0" xfId="0" applyNumberFormat="1" applyFont="1" applyFill="1" applyAlignment="1">
      <alignment vertical="center" wrapText="1"/>
    </xf>
    <xf numFmtId="216" fontId="224" fillId="0" borderId="0" xfId="0" applyNumberFormat="1" applyFont="1" applyFill="1" applyAlignment="1">
      <alignment vertical="center" wrapText="1"/>
    </xf>
    <xf numFmtId="0" fontId="4" fillId="0" borderId="0" xfId="1758" applyFont="1" applyAlignment="1">
      <alignment horizontal="left" vertical="center"/>
    </xf>
    <xf numFmtId="0" fontId="211" fillId="0" borderId="4" xfId="1758" applyFont="1" applyBorder="1" applyAlignment="1">
      <alignment horizontal="left" vertical="center"/>
    </xf>
    <xf numFmtId="0" fontId="34" fillId="0" borderId="0" xfId="1758" applyFont="1" applyAlignment="1">
      <alignment horizontal="center" vertical="center" wrapText="1"/>
    </xf>
    <xf numFmtId="0" fontId="3" fillId="0" borderId="3" xfId="1758" applyFont="1" applyBorder="1" applyAlignment="1">
      <alignment horizontal="center" vertical="center" wrapText="1"/>
    </xf>
    <xf numFmtId="0" fontId="207" fillId="0" borderId="3" xfId="1758" applyFont="1" applyBorder="1" applyAlignment="1">
      <alignment horizontal="center" vertical="center" wrapText="1"/>
    </xf>
    <xf numFmtId="0" fontId="207" fillId="0" borderId="0" xfId="1758" applyFont="1" applyAlignment="1">
      <alignment horizontal="center" vertical="center" wrapText="1"/>
    </xf>
    <xf numFmtId="0" fontId="34" fillId="0" borderId="3" xfId="1758" applyFont="1" applyBorder="1" applyAlignment="1">
      <alignment horizontal="center" vertical="center"/>
    </xf>
    <xf numFmtId="0" fontId="34" fillId="0" borderId="3" xfId="1758" applyFont="1" applyBorder="1" applyAlignment="1">
      <alignment horizontal="left" vertical="center"/>
    </xf>
    <xf numFmtId="0" fontId="34" fillId="0" borderId="0" xfId="1758" applyFont="1" applyAlignment="1">
      <alignment horizontal="left" vertical="center"/>
    </xf>
    <xf numFmtId="0" fontId="4" fillId="0" borderId="3" xfId="1752" applyFont="1" applyBorder="1" applyAlignment="1">
      <alignment horizontal="center" vertical="center" wrapText="1"/>
    </xf>
    <xf numFmtId="0" fontId="4" fillId="0" borderId="3" xfId="1752" applyFont="1" applyBorder="1" applyAlignment="1">
      <alignment horizontal="center" vertical="center"/>
    </xf>
    <xf numFmtId="0" fontId="7" fillId="0" borderId="43" xfId="0" applyFont="1" applyBorder="1" applyAlignment="1">
      <alignment horizontal="center" vertical="center" wrapText="1"/>
    </xf>
    <xf numFmtId="0" fontId="226" fillId="0" borderId="0" xfId="1758" applyFont="1" applyAlignment="1">
      <alignment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wrapText="1"/>
    </xf>
    <xf numFmtId="0" fontId="7" fillId="0" borderId="12" xfId="0" applyFont="1" applyBorder="1" applyAlignment="1">
      <alignment horizontal="center" vertical="center"/>
    </xf>
    <xf numFmtId="3" fontId="4" fillId="51" borderId="0" xfId="1333" applyFont="1" applyFill="1">
      <alignment vertical="center" wrapText="1"/>
    </xf>
    <xf numFmtId="3" fontId="208" fillId="51" borderId="0" xfId="1333" applyFont="1" applyFill="1" applyAlignment="1">
      <alignment vertical="center"/>
    </xf>
    <xf numFmtId="3" fontId="4" fillId="51" borderId="0" xfId="1333" applyFont="1" applyFill="1" applyAlignment="1">
      <alignment horizontal="center" vertical="center" wrapText="1"/>
    </xf>
    <xf numFmtId="3" fontId="209" fillId="51" borderId="0" xfId="1333" applyFont="1" applyFill="1" applyAlignment="1">
      <alignment horizontal="center" vertical="center" wrapText="1"/>
    </xf>
    <xf numFmtId="3" fontId="209" fillId="51" borderId="3" xfId="1333" applyFont="1" applyFill="1" applyBorder="1" applyAlignment="1">
      <alignment vertical="center" wrapText="1"/>
    </xf>
    <xf numFmtId="3" fontId="210" fillId="51" borderId="0" xfId="1333" applyFont="1" applyFill="1" applyAlignment="1">
      <alignment horizontal="center" vertical="center" wrapText="1"/>
    </xf>
    <xf numFmtId="0" fontId="5" fillId="0" borderId="3" xfId="0" applyFont="1" applyBorder="1" applyAlignment="1">
      <alignment horizontal="left" vertical="center"/>
    </xf>
    <xf numFmtId="0" fontId="223" fillId="0" borderId="3" xfId="0" applyFont="1" applyBorder="1" applyAlignment="1">
      <alignment horizontal="center" wrapText="1"/>
    </xf>
    <xf numFmtId="9" fontId="5" fillId="0" borderId="12" xfId="0" applyNumberFormat="1" applyFont="1" applyBorder="1" applyAlignment="1">
      <alignment horizontal="left" vertical="center"/>
    </xf>
    <xf numFmtId="0" fontId="209" fillId="0" borderId="3" xfId="0" applyFont="1" applyBorder="1" applyAlignment="1">
      <alignment horizontal="left" vertical="center" wrapText="1"/>
    </xf>
    <xf numFmtId="0" fontId="5" fillId="0" borderId="12" xfId="0" applyFont="1" applyBorder="1" applyAlignment="1">
      <alignment horizontal="center" vertical="center" wrapText="1"/>
    </xf>
    <xf numFmtId="0" fontId="208" fillId="0" borderId="3" xfId="1752" applyFont="1" applyBorder="1" applyAlignment="1">
      <alignment horizontal="center" vertical="center" wrapText="1"/>
    </xf>
    <xf numFmtId="0" fontId="4" fillId="0" borderId="3" xfId="1752" applyFont="1" applyFill="1" applyBorder="1" applyAlignment="1">
      <alignment horizontal="center" vertical="center" wrapText="1"/>
    </xf>
    <xf numFmtId="0" fontId="5" fillId="0" borderId="0" xfId="0" applyFont="1" applyAlignment="1"/>
    <xf numFmtId="2" fontId="5" fillId="0" borderId="12" xfId="0" applyNumberFormat="1" applyFont="1" applyBorder="1" applyAlignment="1">
      <alignment horizontal="left" vertical="center"/>
    </xf>
    <xf numFmtId="3" fontId="209" fillId="0" borderId="3" xfId="1333" applyFont="1" applyBorder="1" applyAlignment="1">
      <alignment horizontal="center" vertical="center" wrapText="1"/>
    </xf>
    <xf numFmtId="3" fontId="209" fillId="0" borderId="3" xfId="1333" applyFont="1" applyBorder="1" applyAlignment="1">
      <alignment vertical="center" wrapText="1"/>
    </xf>
    <xf numFmtId="3" fontId="210" fillId="50" borderId="3" xfId="1333" applyFont="1" applyFill="1" applyBorder="1" applyAlignment="1">
      <alignment horizontal="center" vertical="center" wrapText="1"/>
    </xf>
    <xf numFmtId="3" fontId="210" fillId="50" borderId="0" xfId="1333" applyFont="1" applyFill="1" applyAlignment="1">
      <alignment horizontal="center" vertical="center" wrapText="1"/>
    </xf>
    <xf numFmtId="9" fontId="214" fillId="0" borderId="3" xfId="0" applyNumberFormat="1" applyFont="1" applyFill="1" applyBorder="1" applyAlignment="1">
      <alignment horizontal="right" vertical="center"/>
    </xf>
    <xf numFmtId="3" fontId="210" fillId="50" borderId="3" xfId="1333" applyFont="1" applyFill="1" applyBorder="1" applyAlignment="1">
      <alignment vertical="center" wrapText="1"/>
    </xf>
    <xf numFmtId="3" fontId="210" fillId="50" borderId="0" xfId="1333" applyFont="1" applyFill="1" applyAlignment="1">
      <alignment vertical="center" wrapText="1"/>
    </xf>
    <xf numFmtId="3" fontId="209" fillId="0" borderId="0" xfId="1333" applyFont="1" applyAlignment="1">
      <alignment vertical="center" wrapText="1"/>
    </xf>
    <xf numFmtId="3" fontId="209" fillId="50" borderId="3" xfId="1333" applyFont="1" applyFill="1" applyBorder="1" applyAlignment="1">
      <alignment horizontal="center" vertical="center" wrapText="1"/>
    </xf>
    <xf numFmtId="0" fontId="214" fillId="0" borderId="3" xfId="0" applyFont="1" applyBorder="1" applyAlignment="1">
      <alignment wrapText="1"/>
    </xf>
    <xf numFmtId="0" fontId="214" fillId="51" borderId="3" xfId="0" applyFont="1" applyFill="1" applyBorder="1" applyAlignment="1">
      <alignment wrapText="1"/>
    </xf>
    <xf numFmtId="0" fontId="214" fillId="0" borderId="3" xfId="0" applyFont="1" applyBorder="1" applyAlignment="1">
      <alignment horizontal="center"/>
    </xf>
    <xf numFmtId="0" fontId="214" fillId="0" borderId="3" xfId="1752" applyFont="1" applyBorder="1" applyAlignment="1">
      <alignment horizontal="center"/>
    </xf>
    <xf numFmtId="0" fontId="214" fillId="0" borderId="3" xfId="1752" applyFont="1" applyBorder="1" applyAlignment="1"/>
    <xf numFmtId="0" fontId="214" fillId="0" borderId="0" xfId="0" applyFont="1" applyAlignment="1"/>
    <xf numFmtId="0" fontId="214" fillId="0" borderId="3" xfId="1752" applyFont="1" applyFill="1" applyBorder="1" applyAlignment="1"/>
    <xf numFmtId="0" fontId="214" fillId="0" borderId="0" xfId="0" applyFont="1" applyAlignment="1">
      <alignment horizontal="left"/>
    </xf>
    <xf numFmtId="172" fontId="5" fillId="0" borderId="0" xfId="1764" applyNumberFormat="1" applyFont="1"/>
    <xf numFmtId="43" fontId="4" fillId="0" borderId="0" xfId="1764" applyFont="1" applyFill="1" applyAlignment="1">
      <alignment vertical="center"/>
    </xf>
    <xf numFmtId="172" fontId="4" fillId="0" borderId="0" xfId="1764" applyNumberFormat="1" applyFont="1" applyFill="1" applyAlignment="1">
      <alignment vertical="center"/>
    </xf>
    <xf numFmtId="43" fontId="4" fillId="0" borderId="0" xfId="1764" applyFont="1" applyFill="1" applyAlignment="1">
      <alignment vertical="center" wrapText="1"/>
    </xf>
    <xf numFmtId="172" fontId="4" fillId="0" borderId="0" xfId="1764" applyNumberFormat="1" applyFont="1" applyFill="1" applyAlignment="1">
      <alignment vertical="center" wrapText="1"/>
    </xf>
    <xf numFmtId="43" fontId="34" fillId="0" borderId="13" xfId="1764" applyFont="1" applyFill="1" applyBorder="1" applyAlignment="1">
      <alignment horizontal="center" vertical="center" wrapText="1"/>
    </xf>
    <xf numFmtId="172" fontId="3" fillId="0" borderId="13" xfId="1764" applyNumberFormat="1" applyFont="1" applyFill="1" applyBorder="1" applyAlignment="1">
      <alignment horizontal="center" vertical="center" wrapText="1"/>
    </xf>
    <xf numFmtId="43" fontId="207" fillId="0" borderId="3" xfId="1764" applyFont="1" applyFill="1" applyBorder="1" applyAlignment="1">
      <alignment vertical="center" wrapText="1"/>
    </xf>
    <xf numFmtId="43" fontId="207" fillId="0" borderId="3" xfId="0" applyNumberFormat="1" applyFont="1" applyFill="1" applyBorder="1" applyAlignment="1">
      <alignment vertical="center" wrapText="1"/>
    </xf>
    <xf numFmtId="280" fontId="207" fillId="0" borderId="3" xfId="0" applyNumberFormat="1" applyFont="1" applyFill="1" applyBorder="1" applyAlignment="1">
      <alignment vertical="center" wrapText="1"/>
    </xf>
    <xf numFmtId="43" fontId="34" fillId="0" borderId="3" xfId="1764" applyFont="1" applyFill="1" applyBorder="1" applyAlignment="1">
      <alignment vertical="center" wrapText="1"/>
    </xf>
    <xf numFmtId="172" fontId="34" fillId="0" borderId="3" xfId="1764" applyNumberFormat="1" applyFont="1" applyFill="1" applyBorder="1" applyAlignment="1">
      <alignment vertical="center" wrapText="1"/>
    </xf>
    <xf numFmtId="43" fontId="34" fillId="0" borderId="3" xfId="1764" applyFont="1" applyFill="1" applyBorder="1" applyAlignment="1">
      <alignment horizontal="center" vertical="center" wrapText="1"/>
    </xf>
    <xf numFmtId="280" fontId="34" fillId="0" borderId="3" xfId="1764" applyNumberFormat="1" applyFont="1" applyFill="1" applyBorder="1" applyAlignment="1">
      <alignment horizontal="center" vertical="center" wrapText="1"/>
    </xf>
    <xf numFmtId="172" fontId="34" fillId="0" borderId="3" xfId="1764" applyNumberFormat="1" applyFont="1" applyFill="1" applyBorder="1" applyAlignment="1">
      <alignment horizontal="center" vertical="center" wrapText="1"/>
    </xf>
    <xf numFmtId="0" fontId="224" fillId="0" borderId="0" xfId="0" applyFont="1" applyFill="1" applyBorder="1" applyAlignment="1">
      <alignment horizontal="center" vertical="center" wrapText="1"/>
    </xf>
    <xf numFmtId="0" fontId="207" fillId="0" borderId="0" xfId="0" applyFont="1" applyFill="1" applyBorder="1" applyAlignment="1">
      <alignment vertical="center" wrapText="1"/>
    </xf>
    <xf numFmtId="0" fontId="224" fillId="0" borderId="0" xfId="0" applyFont="1" applyFill="1" applyBorder="1" applyAlignment="1">
      <alignment vertical="center" wrapText="1"/>
    </xf>
    <xf numFmtId="43" fontId="224" fillId="0" borderId="0" xfId="1764" applyFont="1" applyFill="1" applyBorder="1" applyAlignment="1">
      <alignment vertical="center" wrapText="1"/>
    </xf>
    <xf numFmtId="172" fontId="224" fillId="0" borderId="0" xfId="1764"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4" fillId="0" borderId="0" xfId="1758" applyFont="1" applyBorder="1" applyAlignment="1">
      <alignment horizontal="center" vertical="center"/>
    </xf>
    <xf numFmtId="0" fontId="208" fillId="0" borderId="0" xfId="1758" applyFont="1" applyBorder="1" applyAlignment="1">
      <alignment horizontal="center" vertical="center"/>
    </xf>
    <xf numFmtId="0" fontId="208" fillId="0" borderId="0" xfId="1758" applyFont="1" applyBorder="1" applyAlignment="1">
      <alignment vertical="center"/>
    </xf>
    <xf numFmtId="43" fontId="224" fillId="0" borderId="0" xfId="1764" applyFont="1" applyFill="1" applyAlignment="1">
      <alignment vertical="center" wrapText="1"/>
    </xf>
    <xf numFmtId="172" fontId="224" fillId="0" borderId="0" xfId="1764" applyNumberFormat="1" applyFont="1" applyFill="1" applyAlignment="1">
      <alignment vertical="center" wrapText="1"/>
    </xf>
    <xf numFmtId="43" fontId="4" fillId="0" borderId="0" xfId="1758" applyNumberFormat="1" applyFont="1" applyAlignment="1">
      <alignment vertical="center"/>
    </xf>
    <xf numFmtId="43" fontId="208" fillId="0" borderId="0" xfId="1758" applyNumberFormat="1" applyFont="1" applyAlignment="1">
      <alignment vertical="center"/>
    </xf>
    <xf numFmtId="0" fontId="96" fillId="0" borderId="3" xfId="0" applyFont="1" applyFill="1" applyBorder="1" applyAlignment="1">
      <alignment horizontal="center" vertical="center" wrapText="1"/>
    </xf>
    <xf numFmtId="0" fontId="96" fillId="0" borderId="3" xfId="0" applyFont="1" applyFill="1" applyBorder="1" applyAlignment="1">
      <alignment vertical="center" wrapText="1"/>
    </xf>
    <xf numFmtId="0" fontId="96" fillId="0" borderId="0" xfId="0" applyFont="1" applyFill="1" applyAlignment="1">
      <alignment horizontal="center" vertical="center" wrapText="1"/>
    </xf>
    <xf numFmtId="0" fontId="96" fillId="0" borderId="0" xfId="0" applyFont="1" applyFill="1" applyAlignment="1">
      <alignment vertical="center" wrapText="1"/>
    </xf>
    <xf numFmtId="3" fontId="34" fillId="0" borderId="3" xfId="1753" applyNumberFormat="1" applyFont="1" applyFill="1" applyBorder="1" applyAlignment="1">
      <alignment vertical="center" wrapText="1"/>
    </xf>
    <xf numFmtId="3" fontId="34" fillId="0" borderId="3" xfId="1753" applyNumberFormat="1" applyFont="1" applyFill="1" applyBorder="1" applyAlignment="1">
      <alignment horizontal="center" vertical="center" wrapText="1"/>
    </xf>
    <xf numFmtId="172" fontId="208" fillId="0" borderId="0" xfId="1764" applyNumberFormat="1" applyFont="1" applyAlignment="1">
      <alignment vertical="center"/>
    </xf>
    <xf numFmtId="172" fontId="4" fillId="0" borderId="0" xfId="1764" applyNumberFormat="1" applyFont="1" applyAlignment="1">
      <alignment horizontal="left" vertical="center"/>
    </xf>
    <xf numFmtId="172" fontId="34" fillId="0" borderId="0" xfId="1764" applyNumberFormat="1" applyFont="1" applyAlignment="1">
      <alignment horizontal="left" vertical="center"/>
    </xf>
    <xf numFmtId="0" fontId="207" fillId="0" borderId="3" xfId="1758" applyFont="1" applyBorder="1" applyAlignment="1">
      <alignment horizontal="center" vertical="center"/>
    </xf>
    <xf numFmtId="0" fontId="207" fillId="0" borderId="3" xfId="1758" applyFont="1" applyBorder="1" applyAlignment="1">
      <alignment horizontal="left" vertical="center"/>
    </xf>
    <xf numFmtId="0" fontId="207" fillId="0" borderId="0" xfId="1758" applyFont="1" applyAlignment="1">
      <alignment horizontal="left" vertical="center"/>
    </xf>
    <xf numFmtId="0" fontId="96" fillId="0" borderId="3" xfId="1758" applyFont="1" applyBorder="1" applyAlignment="1">
      <alignment horizontal="center" vertical="center"/>
    </xf>
    <xf numFmtId="0" fontId="96" fillId="0" borderId="3" xfId="1758" applyFont="1" applyBorder="1" applyAlignment="1">
      <alignment horizontal="left" vertical="center"/>
    </xf>
    <xf numFmtId="0" fontId="96" fillId="0" borderId="0" xfId="1758" applyFont="1" applyAlignment="1">
      <alignment horizontal="left" vertical="center"/>
    </xf>
    <xf numFmtId="172" fontId="207" fillId="0" borderId="3" xfId="1753" applyNumberFormat="1" applyFont="1" applyFill="1" applyBorder="1" applyAlignment="1">
      <alignment horizontal="right" vertical="center" wrapText="1"/>
    </xf>
    <xf numFmtId="172" fontId="207" fillId="0" borderId="3" xfId="1753" applyNumberFormat="1" applyFont="1" applyFill="1" applyBorder="1" applyAlignment="1">
      <alignment vertical="center" wrapText="1"/>
    </xf>
    <xf numFmtId="172" fontId="4" fillId="0" borderId="0" xfId="1764" applyNumberFormat="1" applyFont="1" applyAlignment="1">
      <alignment horizontal="center" vertical="center"/>
    </xf>
    <xf numFmtId="172" fontId="34" fillId="0" borderId="0" xfId="1764" applyNumberFormat="1" applyFont="1" applyAlignment="1">
      <alignment horizontal="center" vertical="center"/>
    </xf>
    <xf numFmtId="172" fontId="207" fillId="0" borderId="3" xfId="1764" applyNumberFormat="1" applyFont="1" applyBorder="1" applyAlignment="1">
      <alignment vertical="center" wrapText="1"/>
    </xf>
    <xf numFmtId="172" fontId="207" fillId="0" borderId="3" xfId="1764" applyNumberFormat="1" applyFont="1" applyBorder="1" applyAlignment="1">
      <alignment vertical="center"/>
    </xf>
    <xf numFmtId="172" fontId="96" fillId="0" borderId="3" xfId="1764" applyNumberFormat="1" applyFont="1" applyBorder="1" applyAlignment="1">
      <alignment vertical="center"/>
    </xf>
    <xf numFmtId="0" fontId="96" fillId="0" borderId="3" xfId="1758" applyFont="1" applyBorder="1" applyAlignment="1">
      <alignment vertical="center"/>
    </xf>
    <xf numFmtId="172" fontId="34" fillId="0" borderId="3" xfId="1764" applyNumberFormat="1" applyFont="1" applyBorder="1" applyAlignment="1">
      <alignment vertical="center" wrapText="1"/>
    </xf>
    <xf numFmtId="0" fontId="34" fillId="0" borderId="3" xfId="1758" applyFont="1" applyBorder="1" applyAlignment="1">
      <alignment vertical="center" wrapText="1"/>
    </xf>
    <xf numFmtId="172" fontId="34" fillId="0" borderId="3" xfId="1758" applyNumberFormat="1" applyFont="1" applyBorder="1" applyAlignment="1">
      <alignment vertical="center" wrapText="1"/>
    </xf>
    <xf numFmtId="1" fontId="34" fillId="0" borderId="3" xfId="1758" applyNumberFormat="1" applyFont="1" applyBorder="1" applyAlignment="1">
      <alignment vertical="center" wrapText="1"/>
    </xf>
    <xf numFmtId="172" fontId="34" fillId="0" borderId="3" xfId="1764" applyNumberFormat="1" applyFont="1" applyBorder="1" applyAlignment="1">
      <alignment vertical="center"/>
    </xf>
    <xf numFmtId="0" fontId="34" fillId="0" borderId="3" xfId="1758" applyFont="1" applyBorder="1" applyAlignment="1">
      <alignment vertical="center"/>
    </xf>
    <xf numFmtId="9" fontId="214" fillId="50" borderId="3" xfId="0" applyNumberFormat="1" applyFont="1" applyFill="1" applyBorder="1" applyAlignment="1">
      <alignment horizontal="right" vertical="center"/>
    </xf>
    <xf numFmtId="0" fontId="209" fillId="53" borderId="3" xfId="0" applyFont="1" applyFill="1" applyBorder="1" applyAlignment="1">
      <alignment horizontal="left" vertical="center" wrapText="1"/>
    </xf>
    <xf numFmtId="0" fontId="209" fillId="51" borderId="3" xfId="0" applyFont="1" applyFill="1" applyBorder="1" applyAlignment="1">
      <alignment horizontal="left" vertical="center" wrapText="1"/>
    </xf>
    <xf numFmtId="3" fontId="209" fillId="51" borderId="0" xfId="1333" applyFont="1" applyFill="1" applyAlignment="1">
      <alignment horizontal="left" vertical="center" wrapText="1"/>
    </xf>
    <xf numFmtId="3" fontId="209" fillId="51" borderId="3" xfId="1333" applyFont="1" applyFill="1" applyBorder="1" applyAlignment="1">
      <alignment horizontal="left" vertical="center" wrapText="1"/>
    </xf>
    <xf numFmtId="3" fontId="210" fillId="50" borderId="3" xfId="1333" applyFont="1" applyFill="1" applyBorder="1" applyAlignment="1">
      <alignment horizontal="left" vertical="center" wrapText="1"/>
    </xf>
    <xf numFmtId="0" fontId="209" fillId="51" borderId="3" xfId="0" applyFont="1" applyFill="1" applyBorder="1" applyAlignment="1">
      <alignment horizontal="left" vertical="top" wrapText="1"/>
    </xf>
    <xf numFmtId="172" fontId="209" fillId="51" borderId="3" xfId="1764" applyNumberFormat="1" applyFont="1" applyFill="1" applyBorder="1" applyAlignment="1">
      <alignment horizontal="left" wrapText="1"/>
    </xf>
    <xf numFmtId="0" fontId="209" fillId="51" borderId="3" xfId="0" applyFont="1" applyFill="1" applyBorder="1" applyAlignment="1">
      <alignment horizontal="left" wrapText="1"/>
    </xf>
    <xf numFmtId="0" fontId="209" fillId="52" borderId="3" xfId="0" applyFont="1" applyFill="1" applyBorder="1" applyAlignment="1">
      <alignment horizontal="left" vertical="center" wrapText="1"/>
    </xf>
    <xf numFmtId="0" fontId="209" fillId="0" borderId="3" xfId="0" applyFont="1" applyBorder="1" applyAlignment="1">
      <alignment horizontal="left" wrapText="1"/>
    </xf>
    <xf numFmtId="3" fontId="209" fillId="50" borderId="3" xfId="1333" applyFont="1" applyFill="1" applyBorder="1" applyAlignment="1">
      <alignment vertical="center" wrapText="1"/>
    </xf>
    <xf numFmtId="0" fontId="5" fillId="0" borderId="12" xfId="0" applyFont="1" applyBorder="1" applyAlignment="1">
      <alignment horizontal="left" vertical="center" wrapText="1"/>
    </xf>
    <xf numFmtId="172" fontId="209" fillId="51" borderId="3" xfId="1764" applyNumberFormat="1" applyFont="1" applyFill="1" applyBorder="1" applyAlignment="1">
      <alignment horizontal="right"/>
    </xf>
    <xf numFmtId="14" fontId="5" fillId="0" borderId="0" xfId="1764" applyNumberFormat="1" applyFont="1"/>
    <xf numFmtId="3" fontId="208" fillId="51" borderId="0" xfId="1333" applyFont="1" applyFill="1" applyAlignment="1">
      <alignment horizontal="left" vertical="center"/>
    </xf>
    <xf numFmtId="3" fontId="227" fillId="51" borderId="0" xfId="1333" applyFont="1" applyFill="1" applyAlignment="1">
      <alignment horizontal="left" vertical="center"/>
    </xf>
    <xf numFmtId="3" fontId="208" fillId="0" borderId="0" xfId="1333" applyFont="1" applyAlignment="1">
      <alignment vertical="center"/>
    </xf>
    <xf numFmtId="3" fontId="227" fillId="0" borderId="0" xfId="1333" applyFont="1" applyAlignment="1">
      <alignment vertical="center"/>
    </xf>
    <xf numFmtId="0" fontId="224" fillId="0" borderId="0" xfId="0" applyFont="1" applyFill="1" applyAlignment="1">
      <alignment horizontal="center" vertical="center"/>
    </xf>
    <xf numFmtId="0" fontId="224" fillId="0" borderId="0" xfId="0" applyFont="1" applyFill="1" applyAlignment="1">
      <alignment vertical="center"/>
    </xf>
    <xf numFmtId="43" fontId="224" fillId="0" borderId="0" xfId="1764" applyFont="1" applyFill="1" applyAlignment="1">
      <alignment vertical="center"/>
    </xf>
    <xf numFmtId="172" fontId="224" fillId="0" borderId="0" xfId="1764" applyNumberFormat="1" applyFont="1" applyFill="1" applyAlignment="1">
      <alignment vertical="center"/>
    </xf>
    <xf numFmtId="0" fontId="34" fillId="0" borderId="0" xfId="0" applyFont="1" applyFill="1" applyAlignment="1">
      <alignment horizontal="center" vertical="center"/>
    </xf>
    <xf numFmtId="0" fontId="109" fillId="0" borderId="0" xfId="0" applyFont="1" applyFill="1" applyAlignment="1">
      <alignment horizontal="left" vertical="center"/>
    </xf>
    <xf numFmtId="0" fontId="228" fillId="0" borderId="0" xfId="0" applyFont="1" applyFill="1" applyAlignment="1">
      <alignment horizontal="left" vertical="center"/>
    </xf>
    <xf numFmtId="172" fontId="3" fillId="0" borderId="13" xfId="1764" applyNumberFormat="1" applyFont="1" applyFill="1" applyBorder="1" applyAlignment="1">
      <alignment vertical="center" wrapText="1"/>
    </xf>
    <xf numFmtId="0" fontId="109" fillId="0" borderId="0" xfId="0" applyFont="1" applyFill="1" applyAlignment="1">
      <alignment vertical="center"/>
    </xf>
    <xf numFmtId="0" fontId="109" fillId="0" borderId="0" xfId="0" applyFont="1" applyFill="1" applyAlignment="1">
      <alignment vertical="center" wrapText="1"/>
    </xf>
    <xf numFmtId="4" fontId="109" fillId="0" borderId="0" xfId="0" applyNumberFormat="1" applyFont="1" applyFill="1" applyAlignment="1">
      <alignment vertical="center" wrapText="1"/>
    </xf>
    <xf numFmtId="216" fontId="109" fillId="0" borderId="0" xfId="0" applyNumberFormat="1" applyFont="1" applyFill="1" applyAlignment="1">
      <alignment vertical="center" wrapText="1"/>
    </xf>
    <xf numFmtId="0" fontId="228" fillId="0" borderId="0" xfId="0" applyFont="1" applyFill="1" applyAlignment="1">
      <alignment vertical="center"/>
    </xf>
    <xf numFmtId="172" fontId="207" fillId="0" borderId="0" xfId="1764" applyNumberFormat="1" applyFont="1" applyAlignment="1">
      <alignment horizontal="left" vertical="center"/>
    </xf>
    <xf numFmtId="172" fontId="207" fillId="0" borderId="0" xfId="1764" applyNumberFormat="1" applyFont="1" applyAlignment="1">
      <alignment horizontal="center" vertical="center"/>
    </xf>
    <xf numFmtId="0" fontId="229" fillId="0" borderId="0" xfId="1758" applyFont="1" applyAlignment="1">
      <alignment horizontal="left" vertical="center"/>
    </xf>
    <xf numFmtId="0" fontId="7" fillId="0" borderId="0" xfId="0" applyFont="1" applyAlignment="1">
      <alignment horizontal="left"/>
    </xf>
    <xf numFmtId="0" fontId="230" fillId="0" borderId="0" xfId="0" applyFont="1" applyAlignment="1">
      <alignment horizontal="left"/>
    </xf>
    <xf numFmtId="0" fontId="5" fillId="0" borderId="0" xfId="0" applyFont="1" applyAlignment="1">
      <alignment horizontal="left"/>
    </xf>
    <xf numFmtId="0" fontId="34" fillId="51" borderId="3" xfId="0" applyFont="1" applyFill="1" applyBorder="1" applyAlignment="1">
      <alignment horizontal="center"/>
    </xf>
    <xf numFmtId="172" fontId="209" fillId="0" borderId="3" xfId="1764" applyNumberFormat="1" applyFont="1" applyBorder="1" applyAlignment="1">
      <alignment horizontal="left"/>
    </xf>
    <xf numFmtId="14" fontId="209" fillId="0" borderId="3" xfId="1764" applyNumberFormat="1" applyFont="1" applyBorder="1" applyAlignment="1">
      <alignment horizontal="left"/>
    </xf>
    <xf numFmtId="0" fontId="34" fillId="0" borderId="3" xfId="0" applyFont="1" applyBorder="1" applyAlignment="1">
      <alignment horizontal="left"/>
    </xf>
    <xf numFmtId="0" fontId="230" fillId="0" borderId="0" xfId="0" applyFont="1"/>
    <xf numFmtId="0" fontId="208" fillId="0" borderId="3" xfId="0" applyFont="1" applyBorder="1" applyAlignment="1">
      <alignment horizontal="center" vertical="center"/>
    </xf>
    <xf numFmtId="0" fontId="230" fillId="0" borderId="0" xfId="0" applyFont="1" applyFill="1" applyAlignment="1">
      <alignment vertical="center"/>
    </xf>
    <xf numFmtId="3" fontId="209" fillId="0" borderId="3" xfId="1333" applyFont="1" applyBorder="1" applyAlignment="1">
      <alignment horizontal="center" vertical="center" wrapText="1"/>
    </xf>
    <xf numFmtId="0" fontId="208" fillId="0" borderId="0" xfId="0" applyFont="1" applyAlignment="1">
      <alignment horizontal="left"/>
    </xf>
    <xf numFmtId="0" fontId="231" fillId="0" borderId="0" xfId="1752" applyFont="1"/>
    <xf numFmtId="172" fontId="231" fillId="0" borderId="0" xfId="1764" applyNumberFormat="1" applyFont="1" applyAlignment="1">
      <alignment horizontal="center"/>
    </xf>
    <xf numFmtId="0" fontId="232" fillId="0" borderId="0" xfId="0" applyFont="1"/>
    <xf numFmtId="0" fontId="227" fillId="0" borderId="0" xfId="0" applyFont="1" applyAlignment="1">
      <alignment horizontal="left"/>
    </xf>
    <xf numFmtId="0" fontId="219" fillId="0" borderId="0" xfId="1752" applyFont="1" applyAlignment="1">
      <alignment horizontal="center" vertical="center" wrapText="1"/>
    </xf>
    <xf numFmtId="0" fontId="219" fillId="0" borderId="0" xfId="1752" applyFont="1" applyAlignment="1">
      <alignment horizontal="center" vertical="center"/>
    </xf>
    <xf numFmtId="172" fontId="219" fillId="0" borderId="0" xfId="1764" applyNumberFormat="1" applyFont="1" applyAlignment="1">
      <alignment horizontal="center" vertical="center"/>
    </xf>
    <xf numFmtId="0" fontId="208" fillId="0" borderId="0" xfId="0" applyFont="1"/>
    <xf numFmtId="172" fontId="4" fillId="0" borderId="3" xfId="1764" applyNumberFormat="1" applyFont="1" applyBorder="1" applyAlignment="1">
      <alignment horizontal="center" vertical="center" wrapText="1"/>
    </xf>
    <xf numFmtId="0" fontId="4" fillId="0" borderId="0" xfId="0" applyFont="1"/>
    <xf numFmtId="0" fontId="4" fillId="0" borderId="3" xfId="1752" applyFont="1" applyBorder="1" applyAlignment="1">
      <alignment horizontal="center"/>
    </xf>
    <xf numFmtId="0" fontId="4" fillId="0" borderId="3" xfId="0" applyFont="1" applyBorder="1" applyAlignment="1"/>
    <xf numFmtId="172" fontId="4" fillId="0" borderId="3" xfId="1764" applyNumberFormat="1" applyFont="1" applyBorder="1" applyAlignment="1">
      <alignment horizontal="center"/>
    </xf>
    <xf numFmtId="0" fontId="4" fillId="0" borderId="3" xfId="0" applyFont="1" applyBorder="1" applyAlignment="1">
      <alignment horizontal="center"/>
    </xf>
    <xf numFmtId="0" fontId="4" fillId="0" borderId="0" xfId="0" applyFont="1" applyAlignment="1"/>
    <xf numFmtId="0" fontId="208" fillId="0" borderId="3" xfId="1752" applyFont="1" applyBorder="1" applyAlignment="1">
      <alignment horizontal="center" vertical="center"/>
    </xf>
    <xf numFmtId="0" fontId="208" fillId="0" borderId="3" xfId="1752" applyFont="1" applyBorder="1" applyAlignment="1">
      <alignment vertical="center"/>
    </xf>
    <xf numFmtId="172" fontId="208" fillId="0" borderId="3" xfId="1764" applyNumberFormat="1" applyFont="1" applyBorder="1" applyAlignment="1">
      <alignment horizontal="center" vertical="center"/>
    </xf>
    <xf numFmtId="172" fontId="232" fillId="0" borderId="0" xfId="1764" applyNumberFormat="1" applyFont="1" applyAlignment="1">
      <alignment horizontal="center"/>
    </xf>
    <xf numFmtId="0" fontId="4" fillId="0" borderId="0" xfId="0" applyFont="1" applyAlignment="1">
      <alignment horizontal="left"/>
    </xf>
    <xf numFmtId="0" fontId="34" fillId="0" borderId="0" xfId="0" applyFont="1" applyAlignment="1">
      <alignment horizontal="left"/>
    </xf>
    <xf numFmtId="172" fontId="4" fillId="0" borderId="0" xfId="1764" applyNumberFormat="1" applyFont="1"/>
    <xf numFmtId="14" fontId="4" fillId="0" borderId="0" xfId="1764" applyNumberFormat="1" applyFont="1"/>
    <xf numFmtId="0" fontId="4" fillId="0" borderId="0" xfId="0" applyFont="1" applyAlignment="1">
      <alignment horizontal="center"/>
    </xf>
    <xf numFmtId="0" fontId="233" fillId="0" borderId="0" xfId="0" applyFont="1" applyBorder="1" applyAlignment="1">
      <alignment horizontal="center" vertical="center"/>
    </xf>
    <xf numFmtId="0" fontId="96" fillId="0" borderId="0" xfId="0" applyFont="1" applyBorder="1" applyAlignment="1">
      <alignment horizontal="left" vertical="center"/>
    </xf>
    <xf numFmtId="172" fontId="233" fillId="0" borderId="0" xfId="1764" applyNumberFormat="1" applyFont="1" applyBorder="1" applyAlignment="1">
      <alignment horizontal="center" vertical="center"/>
    </xf>
    <xf numFmtId="14" fontId="233" fillId="0" borderId="0" xfId="1764" applyNumberFormat="1" applyFont="1" applyBorder="1" applyAlignment="1">
      <alignment horizontal="center" vertical="center"/>
    </xf>
    <xf numFmtId="0" fontId="4" fillId="0" borderId="0" xfId="0" applyFont="1" applyAlignment="1">
      <alignment horizontal="center" vertical="center"/>
    </xf>
    <xf numFmtId="172" fontId="4" fillId="0" borderId="3" xfId="1764" applyNumberFormat="1" applyFont="1" applyBorder="1" applyAlignment="1">
      <alignment horizontal="center" vertical="center"/>
    </xf>
    <xf numFmtId="0" fontId="4" fillId="0" borderId="3" xfId="0" applyFont="1" applyBorder="1" applyAlignment="1">
      <alignment horizontal="center" vertical="center"/>
    </xf>
    <xf numFmtId="0" fontId="34" fillId="0" borderId="3" xfId="0" applyFont="1" applyBorder="1" applyAlignment="1">
      <alignment horizontal="left" vertical="center"/>
    </xf>
    <xf numFmtId="14" fontId="4" fillId="0" borderId="3" xfId="1764" applyNumberFormat="1" applyFont="1" applyBorder="1" applyAlignment="1">
      <alignment horizontal="center" vertical="center"/>
    </xf>
    <xf numFmtId="0" fontId="4" fillId="0" borderId="13" xfId="0" applyFont="1" applyBorder="1" applyAlignment="1">
      <alignment horizontal="center" vertical="center"/>
    </xf>
    <xf numFmtId="0" fontId="208" fillId="0" borderId="12" xfId="0" applyFont="1" applyBorder="1" applyAlignment="1">
      <alignment horizontal="center" vertical="center"/>
    </xf>
    <xf numFmtId="0" fontId="207" fillId="0" borderId="12" xfId="0" applyFont="1" applyBorder="1" applyAlignment="1">
      <alignment horizontal="left" vertical="center"/>
    </xf>
    <xf numFmtId="172" fontId="210" fillId="0" borderId="12" xfId="0" applyNumberFormat="1" applyFont="1" applyBorder="1" applyAlignment="1">
      <alignment horizontal="center" vertical="center"/>
    </xf>
    <xf numFmtId="172" fontId="210" fillId="0" borderId="12" xfId="1764" applyNumberFormat="1" applyFont="1" applyBorder="1" applyAlignment="1">
      <alignment horizontal="center" vertical="center"/>
    </xf>
    <xf numFmtId="172" fontId="210" fillId="0" borderId="3" xfId="0" applyNumberFormat="1" applyFont="1" applyBorder="1" applyAlignment="1">
      <alignment horizontal="center" vertical="center"/>
    </xf>
    <xf numFmtId="172" fontId="210" fillId="0" borderId="3" xfId="1764" applyNumberFormat="1" applyFont="1" applyBorder="1" applyAlignment="1">
      <alignment horizontal="center" vertical="center"/>
    </xf>
    <xf numFmtId="0" fontId="210" fillId="0" borderId="12" xfId="0" applyFont="1" applyBorder="1" applyAlignment="1">
      <alignment horizontal="center" vertical="center"/>
    </xf>
    <xf numFmtId="14" fontId="210" fillId="0" borderId="3" xfId="1764" applyNumberFormat="1" applyFont="1" applyBorder="1" applyAlignment="1">
      <alignment horizontal="center" vertical="center"/>
    </xf>
    <xf numFmtId="0" fontId="210" fillId="0" borderId="3"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34" fillId="0" borderId="12" xfId="0" applyFont="1" applyBorder="1" applyAlignment="1">
      <alignment horizontal="left" vertical="center"/>
    </xf>
    <xf numFmtId="172" fontId="209" fillId="0" borderId="12" xfId="0" applyNumberFormat="1" applyFont="1" applyBorder="1" applyAlignment="1">
      <alignment horizontal="left" vertical="center"/>
    </xf>
    <xf numFmtId="172" fontId="209" fillId="0" borderId="12" xfId="1764" applyNumberFormat="1" applyFont="1" applyBorder="1" applyAlignment="1">
      <alignment horizontal="left" vertical="center"/>
    </xf>
    <xf numFmtId="172" fontId="209" fillId="0" borderId="3" xfId="0" applyNumberFormat="1" applyFont="1" applyBorder="1" applyAlignment="1">
      <alignment horizontal="left" vertical="center"/>
    </xf>
    <xf numFmtId="0" fontId="34" fillId="0" borderId="3" xfId="0" applyFont="1" applyBorder="1" applyAlignment="1">
      <alignment horizontal="center"/>
    </xf>
    <xf numFmtId="0" fontId="34" fillId="0" borderId="3" xfId="0" applyFont="1" applyBorder="1" applyAlignment="1">
      <alignment horizontal="left" wrapText="1"/>
    </xf>
    <xf numFmtId="14" fontId="34" fillId="51" borderId="3" xfId="0" applyNumberFormat="1" applyFont="1" applyFill="1" applyBorder="1" applyAlignment="1">
      <alignment horizontal="left" wrapText="1"/>
    </xf>
    <xf numFmtId="172" fontId="209" fillId="0" borderId="3" xfId="1764" applyNumberFormat="1" applyFont="1" applyBorder="1" applyAlignment="1"/>
    <xf numFmtId="172" fontId="209" fillId="51" borderId="3" xfId="1764" applyNumberFormat="1" applyFont="1" applyFill="1" applyBorder="1" applyAlignment="1">
      <alignment horizontal="left"/>
    </xf>
    <xf numFmtId="0" fontId="34" fillId="0" borderId="0" xfId="0" applyFont="1" applyAlignment="1"/>
    <xf numFmtId="172" fontId="209" fillId="51" borderId="3" xfId="1764" applyNumberFormat="1" applyFont="1" applyFill="1" applyBorder="1" applyAlignment="1"/>
    <xf numFmtId="14" fontId="209" fillId="0" borderId="3" xfId="1764" applyNumberFormat="1" applyFont="1" applyBorder="1" applyAlignment="1"/>
    <xf numFmtId="0" fontId="34" fillId="0" borderId="3" xfId="0" applyFont="1" applyBorder="1" applyAlignment="1"/>
    <xf numFmtId="0" fontId="34" fillId="51" borderId="3" xfId="0" quotePrefix="1" applyFont="1" applyFill="1" applyBorder="1" applyAlignment="1">
      <alignment horizontal="center"/>
    </xf>
    <xf numFmtId="172" fontId="4" fillId="0" borderId="0" xfId="0" applyNumberFormat="1" applyFont="1"/>
    <xf numFmtId="3" fontId="4" fillId="0" borderId="0" xfId="1333" applyFont="1" applyAlignment="1">
      <alignment horizontal="right" vertical="center"/>
    </xf>
    <xf numFmtId="3" fontId="207" fillId="0" borderId="3" xfId="1333" applyFont="1" applyBorder="1" applyAlignment="1">
      <alignment horizontal="right" vertical="center" wrapText="1"/>
    </xf>
    <xf numFmtId="3" fontId="210" fillId="50" borderId="3" xfId="1333" applyFont="1" applyFill="1" applyBorder="1" applyAlignment="1">
      <alignment horizontal="right" vertical="center" wrapText="1"/>
    </xf>
    <xf numFmtId="3" fontId="209" fillId="0" borderId="3" xfId="1333" applyFont="1" applyBorder="1" applyAlignment="1">
      <alignment horizontal="right" vertical="center" wrapText="1"/>
    </xf>
    <xf numFmtId="3" fontId="4" fillId="0" borderId="0" xfId="1333" applyAlignment="1">
      <alignment horizontal="right" vertical="center" wrapText="1"/>
    </xf>
    <xf numFmtId="3" fontId="4" fillId="0" borderId="4" xfId="1333" applyFont="1" applyBorder="1" applyAlignment="1">
      <alignment horizontal="right" vertical="center" wrapText="1"/>
    </xf>
    <xf numFmtId="0" fontId="207" fillId="0" borderId="3" xfId="0" applyFont="1" applyFill="1" applyBorder="1" applyAlignment="1">
      <alignment horizontal="center" vertical="center" wrapText="1"/>
    </xf>
    <xf numFmtId="3" fontId="210" fillId="51" borderId="3" xfId="1333" applyFont="1" applyFill="1" applyBorder="1" applyAlignment="1">
      <alignment horizontal="center" vertical="center" wrapText="1"/>
    </xf>
    <xf numFmtId="3" fontId="3" fillId="51" borderId="3" xfId="1333" applyFont="1" applyFill="1" applyBorder="1" applyAlignment="1">
      <alignment horizontal="center" vertical="center" wrapText="1"/>
    </xf>
    <xf numFmtId="3" fontId="209" fillId="51" borderId="3" xfId="1333" applyFont="1" applyFill="1" applyBorder="1" applyAlignment="1">
      <alignment horizontal="center" vertical="center" wrapText="1"/>
    </xf>
    <xf numFmtId="0" fontId="34" fillId="0" borderId="3" xfId="0" applyFont="1" applyFill="1" applyBorder="1" applyAlignment="1">
      <alignment horizontal="center" vertical="center" wrapText="1"/>
    </xf>
    <xf numFmtId="0" fontId="208" fillId="0" borderId="0" xfId="0" applyFont="1" applyFill="1" applyAlignment="1">
      <alignment horizontal="center" vertical="center"/>
    </xf>
    <xf numFmtId="0" fontId="34" fillId="0" borderId="13" xfId="0" applyFont="1" applyFill="1" applyBorder="1" applyAlignment="1">
      <alignment horizontal="center" vertical="center" wrapText="1"/>
    </xf>
    <xf numFmtId="216" fontId="34" fillId="0" borderId="3" xfId="0" applyNumberFormat="1" applyFont="1" applyFill="1" applyBorder="1" applyAlignment="1">
      <alignment horizontal="center" vertical="center" wrapText="1"/>
    </xf>
    <xf numFmtId="0" fontId="4" fillId="0" borderId="0" xfId="1758" applyFont="1" applyAlignment="1">
      <alignment horizontal="center" vertical="center"/>
    </xf>
    <xf numFmtId="0" fontId="34" fillId="0" borderId="3" xfId="1758" applyFont="1" applyBorder="1" applyAlignment="1">
      <alignment horizontal="center" vertical="center" wrapText="1"/>
    </xf>
    <xf numFmtId="172" fontId="34" fillId="0" borderId="3" xfId="1764" applyNumberFormat="1"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Font="1" applyBorder="1" applyAlignment="1">
      <alignment vertical="center" wrapText="1"/>
    </xf>
    <xf numFmtId="172" fontId="209" fillId="0" borderId="3" xfId="1764" applyNumberFormat="1" applyFont="1" applyBorder="1" applyAlignment="1">
      <alignment horizontal="right" vertical="center" wrapText="1"/>
    </xf>
    <xf numFmtId="281" fontId="212" fillId="0" borderId="3" xfId="0" applyNumberFormat="1" applyFont="1" applyFill="1" applyBorder="1" applyAlignment="1">
      <alignment horizontal="right" vertical="center"/>
    </xf>
    <xf numFmtId="281" fontId="213" fillId="0" borderId="3" xfId="0" applyNumberFormat="1" applyFont="1" applyFill="1" applyBorder="1" applyAlignment="1">
      <alignment horizontal="right" vertical="center"/>
    </xf>
    <xf numFmtId="281" fontId="212" fillId="50" borderId="3" xfId="0" applyNumberFormat="1" applyFont="1" applyFill="1" applyBorder="1" applyAlignment="1">
      <alignment horizontal="right" vertical="center"/>
    </xf>
    <xf numFmtId="172" fontId="212" fillId="0" borderId="3" xfId="1764" applyNumberFormat="1" applyFont="1" applyFill="1" applyBorder="1" applyAlignment="1">
      <alignment horizontal="right" vertical="center"/>
    </xf>
    <xf numFmtId="172" fontId="213" fillId="0" borderId="3" xfId="1764" applyNumberFormat="1" applyFont="1" applyFill="1" applyBorder="1" applyAlignment="1">
      <alignment horizontal="right" vertical="center"/>
    </xf>
    <xf numFmtId="172" fontId="212" fillId="50" borderId="3" xfId="1764" applyNumberFormat="1" applyFont="1" applyFill="1" applyBorder="1" applyAlignment="1">
      <alignment horizontal="right" vertical="center"/>
    </xf>
    <xf numFmtId="3" fontId="34" fillId="0" borderId="3" xfId="1753" applyNumberFormat="1" applyFont="1" applyFill="1" applyBorder="1" applyAlignment="1">
      <alignment horizontal="right" vertical="center" wrapText="1"/>
    </xf>
    <xf numFmtId="172" fontId="34" fillId="51" borderId="3" xfId="1764" applyNumberFormat="1" applyFont="1" applyFill="1" applyBorder="1" applyAlignment="1">
      <alignment vertical="center" wrapText="1"/>
    </xf>
    <xf numFmtId="172" fontId="34" fillId="51" borderId="3" xfId="1764" applyNumberFormat="1" applyFont="1" applyFill="1" applyBorder="1" applyAlignment="1">
      <alignment vertical="center"/>
    </xf>
    <xf numFmtId="0" fontId="34" fillId="51" borderId="3" xfId="1758" applyFont="1" applyFill="1" applyBorder="1" applyAlignment="1">
      <alignment vertical="center" wrapText="1"/>
    </xf>
    <xf numFmtId="172" fontId="34" fillId="51" borderId="3" xfId="1758" applyNumberFormat="1" applyFont="1" applyFill="1" applyBorder="1" applyAlignment="1">
      <alignment vertical="center" wrapText="1"/>
    </xf>
    <xf numFmtId="0" fontId="34" fillId="51" borderId="3" xfId="1758" applyFont="1" applyFill="1" applyBorder="1" applyAlignment="1">
      <alignment vertical="center"/>
    </xf>
    <xf numFmtId="280" fontId="34" fillId="0" borderId="3" xfId="1764" applyNumberFormat="1" applyFont="1" applyFill="1" applyBorder="1" applyAlignment="1">
      <alignment vertical="center" wrapText="1"/>
    </xf>
    <xf numFmtId="43" fontId="34" fillId="51" borderId="3" xfId="1764" applyFont="1" applyFill="1" applyBorder="1" applyAlignment="1">
      <alignment horizontal="center" vertical="center" wrapText="1"/>
    </xf>
    <xf numFmtId="43" fontId="34" fillId="51" borderId="3" xfId="1764" applyFont="1" applyFill="1" applyBorder="1" applyAlignment="1">
      <alignment vertical="center" wrapText="1"/>
    </xf>
    <xf numFmtId="280" fontId="34" fillId="51" borderId="3" xfId="1764" applyNumberFormat="1" applyFont="1" applyFill="1" applyBorder="1" applyAlignment="1">
      <alignment horizontal="center" vertical="center" wrapText="1"/>
    </xf>
    <xf numFmtId="0" fontId="7" fillId="0" borderId="0" xfId="0" applyFont="1" applyFill="1" applyAlignment="1">
      <alignment horizontal="center"/>
    </xf>
    <xf numFmtId="3" fontId="207" fillId="0" borderId="43" xfId="1" applyNumberFormat="1" applyFont="1" applyFill="1" applyBorder="1" applyAlignment="1">
      <alignment horizontal="center" vertical="center" wrapText="1"/>
    </xf>
    <xf numFmtId="3" fontId="207" fillId="0" borderId="44" xfId="1" applyNumberFormat="1" applyFont="1" applyFill="1" applyBorder="1" applyAlignment="1">
      <alignment horizontal="center" vertical="center" wrapText="1"/>
    </xf>
    <xf numFmtId="3" fontId="207" fillId="0" borderId="45" xfId="1" applyNumberFormat="1" applyFont="1" applyFill="1" applyBorder="1" applyAlignment="1">
      <alignment horizontal="center" vertical="center" wrapText="1"/>
    </xf>
    <xf numFmtId="3" fontId="207" fillId="0" borderId="14" xfId="1" applyNumberFormat="1" applyFont="1" applyFill="1" applyBorder="1" applyAlignment="1">
      <alignment horizontal="center" vertical="center" wrapText="1"/>
    </xf>
    <xf numFmtId="3" fontId="207" fillId="0" borderId="4" xfId="1" applyNumberFormat="1" applyFont="1" applyFill="1" applyBorder="1" applyAlignment="1">
      <alignment horizontal="center" vertical="center" wrapText="1"/>
    </xf>
    <xf numFmtId="3" fontId="207" fillId="0" borderId="46" xfId="1" applyNumberFormat="1" applyFont="1" applyFill="1" applyBorder="1" applyAlignment="1">
      <alignment horizontal="center" vertical="center" wrapText="1"/>
    </xf>
    <xf numFmtId="0" fontId="7" fillId="0" borderId="0" xfId="0" applyFont="1" applyFill="1" applyAlignment="1">
      <alignment horizontal="center" vertical="center" wrapText="1"/>
    </xf>
    <xf numFmtId="10" fontId="207" fillId="0" borderId="3" xfId="1"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207" fillId="0" borderId="3" xfId="0" applyFont="1" applyFill="1" applyBorder="1" applyAlignment="1">
      <alignment horizontal="center" vertical="center" wrapText="1"/>
    </xf>
    <xf numFmtId="3" fontId="207" fillId="0" borderId="3" xfId="1" applyNumberFormat="1" applyFont="1" applyFill="1" applyBorder="1" applyAlignment="1">
      <alignment horizontal="center" vertical="center" wrapText="1"/>
    </xf>
    <xf numFmtId="3" fontId="34" fillId="0" borderId="3" xfId="1" applyNumberFormat="1" applyFont="1" applyFill="1" applyBorder="1" applyAlignment="1">
      <alignment horizontal="center" vertical="center" wrapText="1"/>
    </xf>
    <xf numFmtId="3" fontId="209" fillId="51" borderId="3" xfId="1333" applyFont="1" applyFill="1" applyBorder="1" applyAlignment="1">
      <alignment horizontal="center" vertical="center" wrapText="1"/>
    </xf>
    <xf numFmtId="3" fontId="3" fillId="51" borderId="3" xfId="1333" applyFont="1" applyFill="1" applyBorder="1" applyAlignment="1">
      <alignment horizontal="center" vertical="center" wrapText="1"/>
    </xf>
    <xf numFmtId="3" fontId="208" fillId="51" borderId="0" xfId="1333" applyFont="1" applyFill="1" applyAlignment="1">
      <alignment horizontal="center" vertical="center"/>
    </xf>
    <xf numFmtId="3" fontId="211" fillId="51" borderId="4" xfId="1333" applyFont="1" applyFill="1" applyBorder="1" applyAlignment="1">
      <alignment horizontal="center" vertical="center"/>
    </xf>
    <xf numFmtId="3" fontId="210" fillId="51" borderId="3" xfId="1333" applyFont="1" applyFill="1" applyBorder="1" applyAlignment="1">
      <alignment horizontal="center" vertical="center" wrapText="1"/>
    </xf>
    <xf numFmtId="3" fontId="209" fillId="51" borderId="13" xfId="1333" applyFont="1" applyFill="1" applyBorder="1" applyAlignment="1">
      <alignment horizontal="center" vertical="center" wrapText="1"/>
    </xf>
    <xf numFmtId="3" fontId="209" fillId="51" borderId="31" xfId="1333" applyFont="1" applyFill="1" applyBorder="1" applyAlignment="1">
      <alignment horizontal="center" vertical="center" wrapText="1"/>
    </xf>
    <xf numFmtId="3" fontId="209" fillId="51" borderId="12" xfId="1333" applyFont="1" applyFill="1" applyBorder="1" applyAlignment="1">
      <alignment horizontal="center" vertical="center" wrapText="1"/>
    </xf>
    <xf numFmtId="3" fontId="208" fillId="0" borderId="0" xfId="1333" applyFont="1" applyAlignment="1">
      <alignment horizontal="center" vertical="center"/>
    </xf>
    <xf numFmtId="3" fontId="209" fillId="0" borderId="3" xfId="1333" applyFont="1" applyBorder="1" applyAlignment="1">
      <alignment horizontal="center" vertical="center" wrapText="1"/>
    </xf>
    <xf numFmtId="3" fontId="3" fillId="0" borderId="3" xfId="1333" applyFont="1" applyBorder="1" applyAlignment="1">
      <alignment horizontal="center" vertical="center" wrapText="1"/>
    </xf>
    <xf numFmtId="3" fontId="208" fillId="0" borderId="0" xfId="1333" applyFont="1" applyAlignment="1">
      <alignment horizontal="center" vertical="center" wrapText="1"/>
    </xf>
    <xf numFmtId="3" fontId="211" fillId="0" borderId="0" xfId="1751" applyFont="1" applyAlignment="1">
      <alignment horizontal="center" vertical="center" wrapText="1"/>
    </xf>
    <xf numFmtId="3" fontId="208" fillId="0" borderId="0" xfId="1751" applyFont="1" applyAlignment="1">
      <alignment horizontal="center" vertical="center" wrapText="1"/>
    </xf>
    <xf numFmtId="3" fontId="4" fillId="0" borderId="0" xfId="1333" applyAlignment="1">
      <alignment horizontal="center" vertical="center" wrapText="1"/>
    </xf>
    <xf numFmtId="0" fontId="34" fillId="0" borderId="3" xfId="0" applyFont="1" applyFill="1" applyBorder="1" applyAlignment="1">
      <alignment horizontal="center" vertical="center" wrapText="1"/>
    </xf>
    <xf numFmtId="0" fontId="208" fillId="0" borderId="0" xfId="0" applyFont="1" applyFill="1" applyAlignment="1">
      <alignment horizontal="center" vertical="center"/>
    </xf>
    <xf numFmtId="0" fontId="208" fillId="0" borderId="0" xfId="0" applyFont="1" applyFill="1" applyAlignment="1">
      <alignment horizontal="center" vertical="center" wrapText="1"/>
    </xf>
    <xf numFmtId="0" fontId="34" fillId="0" borderId="13" xfId="0" applyFont="1" applyFill="1" applyBorder="1" applyAlignment="1">
      <alignment horizontal="center" vertical="center" wrapText="1"/>
    </xf>
    <xf numFmtId="0" fontId="34" fillId="0" borderId="31" xfId="0" applyFont="1" applyFill="1" applyBorder="1" applyAlignment="1">
      <alignment horizontal="center" vertical="center" wrapText="1"/>
    </xf>
    <xf numFmtId="172" fontId="34" fillId="0" borderId="13" xfId="1764" applyNumberFormat="1" applyFont="1" applyFill="1" applyBorder="1" applyAlignment="1">
      <alignment horizontal="center" vertical="center" wrapText="1"/>
    </xf>
    <xf numFmtId="172" fontId="34" fillId="0" borderId="31" xfId="1764" applyNumberFormat="1" applyFont="1" applyFill="1" applyBorder="1" applyAlignment="1">
      <alignment horizontal="center" vertical="center" wrapText="1"/>
    </xf>
    <xf numFmtId="216" fontId="34" fillId="0" borderId="3" xfId="0" applyNumberFormat="1" applyFont="1" applyFill="1" applyBorder="1" applyAlignment="1">
      <alignment horizontal="center" vertical="center" wrapText="1"/>
    </xf>
    <xf numFmtId="0" fontId="4" fillId="0" borderId="0" xfId="1758" applyFont="1" applyAlignment="1">
      <alignment horizontal="center" vertical="center"/>
    </xf>
    <xf numFmtId="0" fontId="208" fillId="0" borderId="0" xfId="1758" applyFont="1" applyAlignment="1">
      <alignment horizontal="center" vertical="center"/>
    </xf>
    <xf numFmtId="4" fontId="208" fillId="0" borderId="0" xfId="0" applyNumberFormat="1" applyFont="1" applyFill="1" applyAlignment="1">
      <alignment horizontal="center" vertical="center" wrapText="1"/>
    </xf>
    <xf numFmtId="0" fontId="34" fillId="0" borderId="12" xfId="0" applyFont="1" applyFill="1" applyBorder="1" applyAlignment="1">
      <alignment horizontal="center" vertical="center" wrapText="1"/>
    </xf>
    <xf numFmtId="4" fontId="34" fillId="0" borderId="3" xfId="0" applyNumberFormat="1" applyFont="1" applyFill="1" applyBorder="1" applyAlignment="1">
      <alignment horizontal="center" vertical="center" wrapText="1"/>
    </xf>
    <xf numFmtId="4" fontId="209" fillId="0" borderId="13" xfId="0" applyNumberFormat="1" applyFont="1" applyFill="1" applyBorder="1" applyAlignment="1">
      <alignment horizontal="center" vertical="center" wrapText="1"/>
    </xf>
    <xf numFmtId="4" fontId="209" fillId="0" borderId="31" xfId="0" applyNumberFormat="1" applyFont="1" applyFill="1" applyBorder="1" applyAlignment="1">
      <alignment horizontal="center" vertical="center" wrapText="1"/>
    </xf>
    <xf numFmtId="4" fontId="209" fillId="0" borderId="12" xfId="0" applyNumberFormat="1" applyFont="1" applyFill="1" applyBorder="1" applyAlignment="1">
      <alignment horizontal="center" vertical="center" wrapText="1"/>
    </xf>
    <xf numFmtId="4" fontId="34" fillId="0" borderId="26" xfId="0" applyNumberFormat="1" applyFont="1" applyFill="1" applyBorder="1" applyAlignment="1">
      <alignment horizontal="center" vertical="center" wrapText="1"/>
    </xf>
    <xf numFmtId="4" fontId="34" fillId="0" borderId="47" xfId="0" applyNumberFormat="1" applyFont="1" applyFill="1" applyBorder="1" applyAlignment="1">
      <alignment horizontal="center" vertical="center" wrapText="1"/>
    </xf>
    <xf numFmtId="216" fontId="34" fillId="0" borderId="13" xfId="0" applyNumberFormat="1" applyFont="1" applyFill="1" applyBorder="1" applyAlignment="1">
      <alignment horizontal="center" vertical="center" wrapText="1"/>
    </xf>
    <xf numFmtId="216" fontId="34" fillId="0" borderId="31" xfId="0" applyNumberFormat="1" applyFont="1" applyFill="1" applyBorder="1" applyAlignment="1">
      <alignment horizontal="center" vertical="center" wrapText="1"/>
    </xf>
    <xf numFmtId="216" fontId="34" fillId="0" borderId="12" xfId="0" applyNumberFormat="1" applyFont="1" applyFill="1" applyBorder="1" applyAlignment="1">
      <alignment horizontal="center" vertical="center" wrapText="1"/>
    </xf>
    <xf numFmtId="216" fontId="34" fillId="0" borderId="26" xfId="0" applyNumberFormat="1" applyFont="1" applyFill="1" applyBorder="1" applyAlignment="1">
      <alignment horizontal="center" vertical="center" wrapText="1"/>
    </xf>
    <xf numFmtId="216" fontId="34" fillId="0" borderId="24" xfId="0" applyNumberFormat="1" applyFont="1" applyFill="1" applyBorder="1" applyAlignment="1">
      <alignment horizontal="center" vertical="center" wrapText="1"/>
    </xf>
    <xf numFmtId="216" fontId="34" fillId="0" borderId="47" xfId="0" applyNumberFormat="1" applyFont="1" applyFill="1" applyBorder="1" applyAlignment="1">
      <alignment horizontal="center" vertical="center" wrapText="1"/>
    </xf>
    <xf numFmtId="4" fontId="34" fillId="0" borderId="13" xfId="0" applyNumberFormat="1" applyFont="1" applyFill="1" applyBorder="1" applyAlignment="1">
      <alignment horizontal="center" vertical="center" wrapText="1"/>
    </xf>
    <xf numFmtId="4" fontId="34" fillId="0" borderId="12" xfId="0" applyNumberFormat="1" applyFont="1" applyFill="1" applyBorder="1" applyAlignment="1">
      <alignment horizontal="center" vertical="center" wrapText="1"/>
    </xf>
    <xf numFmtId="216" fontId="209" fillId="0" borderId="13" xfId="0" applyNumberFormat="1" applyFont="1" applyFill="1" applyBorder="1" applyAlignment="1">
      <alignment horizontal="center" vertical="center" wrapText="1"/>
    </xf>
    <xf numFmtId="216" fontId="209" fillId="0" borderId="12" xfId="0" applyNumberFormat="1" applyFont="1" applyFill="1" applyBorder="1" applyAlignment="1">
      <alignment horizontal="center" vertical="center" wrapText="1"/>
    </xf>
    <xf numFmtId="0" fontId="208" fillId="0" borderId="0" xfId="1758" applyFont="1" applyAlignment="1">
      <alignment horizontal="center" vertical="center" wrapText="1"/>
    </xf>
    <xf numFmtId="0" fontId="34" fillId="0" borderId="3" xfId="1758" applyFont="1" applyBorder="1" applyAlignment="1">
      <alignment horizontal="center" vertical="center" wrapText="1"/>
    </xf>
    <xf numFmtId="172" fontId="34" fillId="0" borderId="3" xfId="1764" applyNumberFormat="1" applyFont="1" applyBorder="1" applyAlignment="1">
      <alignment horizontal="center" vertical="center" wrapText="1"/>
    </xf>
    <xf numFmtId="0" fontId="96" fillId="0" borderId="3" xfId="1758" applyFont="1" applyBorder="1" applyAlignment="1">
      <alignment horizontal="center" vertical="center" wrapText="1"/>
    </xf>
    <xf numFmtId="0" fontId="225" fillId="0" borderId="0" xfId="0" applyFont="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6" fillId="0" borderId="3" xfId="0" applyFont="1" applyBorder="1" applyAlignment="1">
      <alignment horizontal="justify" vertical="center" wrapText="1"/>
    </xf>
    <xf numFmtId="0" fontId="7" fillId="0" borderId="3" xfId="0" applyFont="1" applyBorder="1" applyAlignment="1">
      <alignment horizontal="center" vertical="center"/>
    </xf>
    <xf numFmtId="0" fontId="223" fillId="0" borderId="3"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7" fillId="0" borderId="0" xfId="0" applyFont="1" applyFill="1" applyBorder="1" applyAlignment="1">
      <alignment horizontal="left" vertical="center" wrapText="1"/>
    </xf>
    <xf numFmtId="0" fontId="208" fillId="0" borderId="3" xfId="0" applyFont="1" applyBorder="1" applyAlignment="1">
      <alignment horizontal="center" vertical="center"/>
    </xf>
    <xf numFmtId="0" fontId="215" fillId="0" borderId="13" xfId="0" applyFont="1" applyBorder="1" applyAlignment="1">
      <alignment horizontal="center" vertical="center" wrapText="1"/>
    </xf>
    <xf numFmtId="0" fontId="215" fillId="0" borderId="31" xfId="0" applyFont="1" applyBorder="1" applyAlignment="1">
      <alignment horizontal="center" vertical="center" wrapText="1"/>
    </xf>
    <xf numFmtId="0" fontId="215"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7" xfId="0" applyFont="1" applyBorder="1" applyAlignment="1">
      <alignment horizontal="center" vertical="center" wrapText="1"/>
    </xf>
    <xf numFmtId="0" fontId="218" fillId="0" borderId="0" xfId="0" applyFont="1" applyAlignment="1">
      <alignment horizontal="center" vertical="center" wrapText="1"/>
    </xf>
    <xf numFmtId="0" fontId="216" fillId="0" borderId="0" xfId="0" applyFont="1" applyBorder="1" applyAlignment="1">
      <alignment horizontal="center" vertical="center"/>
    </xf>
    <xf numFmtId="0" fontId="7" fillId="0" borderId="45"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47" xfId="0" applyFont="1" applyBorder="1" applyAlignment="1">
      <alignment horizontal="center" vertical="center"/>
    </xf>
    <xf numFmtId="0" fontId="7" fillId="0" borderId="3" xfId="0" applyFont="1" applyBorder="1" applyAlignment="1">
      <alignment horizontal="center" vertical="center" wrapText="1"/>
    </xf>
    <xf numFmtId="0" fontId="7" fillId="0" borderId="13" xfId="0" applyFont="1" applyBorder="1" applyAlignment="1">
      <alignment horizontal="center" vertical="center"/>
    </xf>
    <xf numFmtId="0" fontId="7" fillId="0" borderId="31" xfId="0" applyFont="1" applyBorder="1" applyAlignment="1">
      <alignment horizontal="center" vertical="center"/>
    </xf>
    <xf numFmtId="0" fontId="7" fillId="0" borderId="12" xfId="0" applyFont="1" applyBorder="1" applyAlignment="1">
      <alignment horizontal="center" vertical="center"/>
    </xf>
    <xf numFmtId="0" fontId="226" fillId="0" borderId="0" xfId="0" applyFont="1" applyAlignment="1">
      <alignment horizontal="center"/>
    </xf>
    <xf numFmtId="0" fontId="219" fillId="0" borderId="0" xfId="0" applyFont="1" applyAlignment="1">
      <alignment horizontal="center" vertical="center" wrapText="1"/>
    </xf>
    <xf numFmtId="0" fontId="208" fillId="0" borderId="13" xfId="0" applyFont="1" applyBorder="1" applyAlignment="1">
      <alignment horizontal="center" vertical="center"/>
    </xf>
    <xf numFmtId="0" fontId="208" fillId="0" borderId="31" xfId="0" applyFont="1" applyBorder="1" applyAlignment="1">
      <alignment horizontal="center" vertical="center"/>
    </xf>
    <xf numFmtId="0" fontId="208" fillId="0" borderId="12" xfId="0" applyFont="1" applyBorder="1" applyAlignment="1">
      <alignment horizontal="center" vertical="center"/>
    </xf>
    <xf numFmtId="0" fontId="208" fillId="0" borderId="13" xfId="0" applyFont="1" applyBorder="1" applyAlignment="1">
      <alignment horizontal="center" vertical="center" wrapText="1"/>
    </xf>
    <xf numFmtId="0" fontId="208" fillId="0" borderId="31" xfId="0" applyFont="1" applyBorder="1" applyAlignment="1">
      <alignment horizontal="center" vertical="center" wrapText="1"/>
    </xf>
    <xf numFmtId="0" fontId="208"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34" fillId="0" borderId="13"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2" xfId="0" applyFont="1" applyBorder="1" applyAlignment="1">
      <alignment horizontal="center" vertical="center" wrapText="1"/>
    </xf>
    <xf numFmtId="0" fontId="208" fillId="0" borderId="26" xfId="0" applyFont="1" applyBorder="1" applyAlignment="1">
      <alignment horizontal="center" vertical="center" wrapText="1"/>
    </xf>
    <xf numFmtId="0" fontId="208" fillId="0" borderId="24" xfId="0" applyFont="1" applyBorder="1" applyAlignment="1">
      <alignment horizontal="center" vertical="center" wrapText="1"/>
    </xf>
    <xf numFmtId="0" fontId="208" fillId="0" borderId="47" xfId="0" applyFont="1" applyBorder="1" applyAlignment="1">
      <alignment horizontal="center" vertical="center" wrapText="1"/>
    </xf>
    <xf numFmtId="172" fontId="208" fillId="0" borderId="26" xfId="1764" applyNumberFormat="1" applyFont="1" applyBorder="1" applyAlignment="1">
      <alignment horizontal="center" vertical="center"/>
    </xf>
    <xf numFmtId="172" fontId="208" fillId="0" borderId="24" xfId="1764" applyNumberFormat="1" applyFont="1" applyBorder="1" applyAlignment="1">
      <alignment horizontal="center" vertical="center"/>
    </xf>
    <xf numFmtId="172" fontId="208" fillId="0" borderId="47" xfId="1764" applyNumberFormat="1" applyFont="1" applyBorder="1" applyAlignment="1">
      <alignment horizontal="center" vertical="center"/>
    </xf>
    <xf numFmtId="172" fontId="4" fillId="0" borderId="13" xfId="1764" applyNumberFormat="1" applyFont="1" applyBorder="1" applyAlignment="1">
      <alignment horizontal="center" vertical="center" wrapText="1"/>
    </xf>
    <xf numFmtId="172" fontId="4" fillId="0" borderId="12" xfId="1764" applyNumberFormat="1" applyFont="1" applyBorder="1" applyAlignment="1">
      <alignment horizontal="center" vertical="center" wrapText="1"/>
    </xf>
    <xf numFmtId="172" fontId="4" fillId="0" borderId="3" xfId="1764" applyNumberFormat="1" applyFont="1" applyBorder="1" applyAlignment="1">
      <alignment horizontal="center" vertical="center" wrapText="1"/>
    </xf>
    <xf numFmtId="172" fontId="4" fillId="0" borderId="13" xfId="1764" applyNumberFormat="1" applyFont="1" applyBorder="1" applyAlignment="1">
      <alignment horizontal="center" vertical="center"/>
    </xf>
    <xf numFmtId="172" fontId="4" fillId="0" borderId="31" xfId="1764" applyNumberFormat="1" applyFont="1" applyBorder="1" applyAlignment="1">
      <alignment horizontal="center" vertical="center"/>
    </xf>
    <xf numFmtId="172" fontId="4" fillId="0" borderId="12" xfId="1764" applyNumberFormat="1" applyFont="1" applyBorder="1" applyAlignment="1">
      <alignment horizontal="center" vertical="center"/>
    </xf>
    <xf numFmtId="14" fontId="4" fillId="0" borderId="13" xfId="1764" applyNumberFormat="1" applyFont="1" applyBorder="1" applyAlignment="1">
      <alignment horizontal="center" vertical="center" wrapText="1"/>
    </xf>
    <xf numFmtId="14" fontId="4" fillId="0" borderId="31" xfId="1764" applyNumberFormat="1" applyFont="1" applyBorder="1" applyAlignment="1">
      <alignment horizontal="center" vertical="center" wrapText="1"/>
    </xf>
    <xf numFmtId="14" fontId="4" fillId="0" borderId="12" xfId="1764" applyNumberFormat="1" applyFont="1" applyBorder="1" applyAlignment="1">
      <alignment horizontal="center" vertical="center" wrapText="1"/>
    </xf>
    <xf numFmtId="172" fontId="208" fillId="0" borderId="26" xfId="1764" applyNumberFormat="1" applyFont="1" applyBorder="1" applyAlignment="1">
      <alignment horizontal="center" vertical="center" wrapText="1"/>
    </xf>
    <xf numFmtId="172" fontId="208" fillId="0" borderId="47" xfId="1764" applyNumberFormat="1" applyFont="1" applyBorder="1" applyAlignment="1">
      <alignment horizontal="center" vertical="center" wrapText="1"/>
    </xf>
    <xf numFmtId="0" fontId="208" fillId="0" borderId="3" xfId="0" applyFont="1" applyBorder="1" applyAlignment="1">
      <alignment horizontal="center" vertical="center" wrapText="1"/>
    </xf>
    <xf numFmtId="0" fontId="208" fillId="0" borderId="26" xfId="0" applyFont="1" applyBorder="1" applyAlignment="1">
      <alignment horizontal="center" vertical="center"/>
    </xf>
    <xf numFmtId="0" fontId="208" fillId="0" borderId="24" xfId="0" applyFont="1" applyBorder="1" applyAlignment="1">
      <alignment horizontal="center" vertical="center"/>
    </xf>
    <xf numFmtId="0" fontId="208" fillId="0" borderId="47" xfId="0" applyFont="1" applyBorder="1" applyAlignment="1">
      <alignment horizontal="center" vertical="center"/>
    </xf>
    <xf numFmtId="0" fontId="4" fillId="0" borderId="3" xfId="0" applyFont="1" applyBorder="1" applyAlignment="1">
      <alignment horizontal="center" vertical="center" wrapText="1"/>
    </xf>
    <xf numFmtId="0" fontId="218" fillId="0" borderId="0" xfId="1752" applyFont="1" applyAlignment="1">
      <alignment horizontal="center" vertical="center" wrapText="1"/>
    </xf>
    <xf numFmtId="0" fontId="218" fillId="0" borderId="0" xfId="1752" applyFont="1" applyAlignment="1">
      <alignment horizontal="center" vertical="center"/>
    </xf>
    <xf numFmtId="0" fontId="7" fillId="0" borderId="26" xfId="1752" applyFont="1" applyBorder="1" applyAlignment="1">
      <alignment horizontal="center" vertical="center"/>
    </xf>
    <xf numFmtId="0" fontId="7" fillId="0" borderId="24" xfId="1752" applyFont="1" applyBorder="1" applyAlignment="1">
      <alignment horizontal="center" vertical="center"/>
    </xf>
    <xf numFmtId="0" fontId="7" fillId="0" borderId="47" xfId="1752" applyFont="1" applyBorder="1" applyAlignment="1">
      <alignment horizontal="center" vertical="center"/>
    </xf>
    <xf numFmtId="0" fontId="7" fillId="0" borderId="3" xfId="1752" applyFont="1" applyBorder="1" applyAlignment="1">
      <alignment horizontal="center" vertical="center"/>
    </xf>
    <xf numFmtId="0" fontId="7" fillId="0" borderId="13" xfId="1752" applyFont="1" applyBorder="1" applyAlignment="1">
      <alignment horizontal="center" vertical="center" wrapText="1"/>
    </xf>
    <xf numFmtId="0" fontId="7" fillId="0" borderId="31" xfId="1752" applyFont="1" applyBorder="1" applyAlignment="1">
      <alignment horizontal="center" vertical="center" wrapText="1"/>
    </xf>
    <xf numFmtId="0" fontId="7" fillId="0" borderId="12" xfId="1752" applyFont="1" applyBorder="1" applyAlignment="1">
      <alignment horizontal="center" vertical="center" wrapText="1"/>
    </xf>
    <xf numFmtId="0" fontId="7" fillId="0" borderId="3" xfId="1752" applyFont="1" applyBorder="1" applyAlignment="1">
      <alignment horizontal="center" vertical="center" wrapText="1"/>
    </xf>
    <xf numFmtId="0" fontId="219" fillId="0" borderId="0" xfId="1752" applyFont="1" applyAlignment="1">
      <alignment horizontal="center" vertical="center" wrapText="1"/>
    </xf>
    <xf numFmtId="0" fontId="219" fillId="0" borderId="0" xfId="1752" applyFont="1" applyAlignment="1">
      <alignment horizontal="center" vertical="center"/>
    </xf>
    <xf numFmtId="0" fontId="208" fillId="0" borderId="3" xfId="1752" applyFont="1" applyBorder="1" applyAlignment="1">
      <alignment horizontal="center" vertical="center"/>
    </xf>
    <xf numFmtId="0" fontId="208" fillId="0" borderId="3" xfId="1752" applyFont="1" applyBorder="1" applyAlignment="1">
      <alignment horizontal="center" vertical="center" wrapText="1"/>
    </xf>
    <xf numFmtId="0" fontId="208" fillId="0" borderId="26" xfId="1752" applyFont="1" applyBorder="1" applyAlignment="1">
      <alignment horizontal="center" vertical="center" wrapText="1"/>
    </xf>
    <xf numFmtId="0" fontId="208" fillId="0" borderId="24" xfId="1752" applyFont="1" applyBorder="1" applyAlignment="1">
      <alignment horizontal="center" vertical="center" wrapText="1"/>
    </xf>
    <xf numFmtId="0" fontId="208" fillId="0" borderId="47" xfId="1752" applyFont="1" applyBorder="1" applyAlignment="1">
      <alignment horizontal="center" vertical="center" wrapText="1"/>
    </xf>
    <xf numFmtId="172" fontId="208" fillId="0" borderId="3" xfId="1764" applyNumberFormat="1" applyFont="1" applyBorder="1" applyAlignment="1">
      <alignment horizontal="center" vertical="center" wrapText="1"/>
    </xf>
  </cellXfs>
  <cellStyles count="1765">
    <cellStyle name="_x0001_" xfId="2"/>
    <cellStyle name="          _x000d__x000a_shell=progman.exe_x000d__x000a_m" xfId="3"/>
    <cellStyle name="_x000d__x000a_JournalTemplate=C:\COMFO\CTALK\JOURSTD.TPL_x000d__x000a_LbStateAddress=3 3 0 251 1 89 2 311_x000d__x000a_LbStateJou" xfId="4"/>
    <cellStyle name="#,##0" xfId="5"/>
    <cellStyle name="%" xfId="6"/>
    <cellStyle name="%_Phụ luc goi 5" xfId="7"/>
    <cellStyle name="." xfId="8"/>
    <cellStyle name="??" xfId="9"/>
    <cellStyle name="?? [0.00]_      " xfId="10"/>
    <cellStyle name="?? [0]" xfId="11"/>
    <cellStyle name="?_x001d_??%U©÷u&amp;H©÷9_x0008_?_x0009_s_x000a__x0007__x0001__x0001_" xfId="12"/>
    <cellStyle name="???? [0.00]_      " xfId="13"/>
    <cellStyle name="??????" xfId="14"/>
    <cellStyle name="????_      " xfId="15"/>
    <cellStyle name="???[0]_?? DI" xfId="16"/>
    <cellStyle name="???_?? DI" xfId="17"/>
    <cellStyle name="???R쀀Àok1" xfId="18"/>
    <cellStyle name="??[0]_BRE" xfId="19"/>
    <cellStyle name="??_      " xfId="20"/>
    <cellStyle name="??A? [0]_laroux_1_¢¬???¢â? " xfId="21"/>
    <cellStyle name="??A?_laroux_1_¢¬???¢â? " xfId="22"/>
    <cellStyle name="?¡±¢¥?_?¨ù??¢´¢¥_¢¬???¢â? " xfId="23"/>
    <cellStyle name="_x0001_?¶æµ_x001b_ºß­ " xfId="24"/>
    <cellStyle name="_x0001_?¶æµ_x001b_ºß­_" xfId="25"/>
    <cellStyle name="?ðÇ%U?&amp;H?_x0008_?s_x000a__x0007__x0001__x0001_" xfId="26"/>
    <cellStyle name="[0]_Chi phÝ kh¸c_V" xfId="27"/>
    <cellStyle name="_x0001_\Ô" xfId="28"/>
    <cellStyle name="_1 TONG HOP - CA NA" xfId="29"/>
    <cellStyle name="_1.Tong hop KL, GT  - Dien chieu sang HLKB1" xfId="30"/>
    <cellStyle name="_Bang Chi tieu (2)" xfId="31"/>
    <cellStyle name="_BAO GIA NGAY 24-10-08 (co dam)" xfId="32"/>
    <cellStyle name="_BD-BHN scptd 3-6-10" xfId="33"/>
    <cellStyle name="_Book1" xfId="34"/>
    <cellStyle name="_Book1_1" xfId="35"/>
    <cellStyle name="_Book1_1_Phụ luc goi 5" xfId="36"/>
    <cellStyle name="_Book1_1_Tuyen (21-7-11)-doan 1" xfId="37"/>
    <cellStyle name="_Book1_Book1" xfId="38"/>
    <cellStyle name="_Book1_Book1_Tuyen (21-7-11)-doan 1" xfId="39"/>
    <cellStyle name="_Book1_cap dien ha the - xay dung2" xfId="40"/>
    <cellStyle name="_Book1_Khoi luong" xfId="41"/>
    <cellStyle name="_Book1_Phụ luc goi 5" xfId="42"/>
    <cellStyle name="_Book1_Tuyen (21-7-11)-doan 1" xfId="43"/>
    <cellStyle name="_C.cong+B.luong-Sanluong" xfId="44"/>
    <cellStyle name="_cap dien ha the - xay dung2" xfId="45"/>
    <cellStyle name="_Cau Phu Phuong" xfId="46"/>
    <cellStyle name="_Chau Thon - Tan Xuan (KCS 8-12-06)" xfId="47"/>
    <cellStyle name="_cong vien cay xanh" xfId="48"/>
    <cellStyle name="_DCG TT09 G2 3.12.2007" xfId="49"/>
    <cellStyle name="_DO-D1500-KHONG CO TRONG DT" xfId="50"/>
    <cellStyle name="_DON GIA GIAOTHAU TRU CHONG GIA QUANG DAI" xfId="51"/>
    <cellStyle name="_DT khu DT long bien theo 179" xfId="52"/>
    <cellStyle name="_Du toan duong day va TBA QT " xfId="53"/>
    <cellStyle name="_Du toan PS Goi 2 theo bb ngày 31.7 va 1.9. trinh  (DG moi)" xfId="54"/>
    <cellStyle name="_Du toan PS goi01" xfId="55"/>
    <cellStyle name="_ET_STYLE_NoName_00_" xfId="56"/>
    <cellStyle name="_Gia goi 1" xfId="57"/>
    <cellStyle name="_Gia-Dai tuong niem liet sy" xfId="58"/>
    <cellStyle name="_Goi 1 A tham tra" xfId="59"/>
    <cellStyle name="_Goi 1 in 20.4" xfId="60"/>
    <cellStyle name="_Goi 1 in 20.4 sua" xfId="61"/>
    <cellStyle name="_Goi 1in tong NT(da kiem tra)" xfId="62"/>
    <cellStyle name="_Goi 2 in20.4" xfId="63"/>
    <cellStyle name="_Goi 2- My Ly Ban trinh" xfId="64"/>
    <cellStyle name="_GOITHAUSO2" xfId="65"/>
    <cellStyle name="_GOITHAUSO3" xfId="66"/>
    <cellStyle name="_GOITHAUSO4" xfId="67"/>
    <cellStyle name="_HS thau" xfId="68"/>
    <cellStyle name="_Khoi luong" xfId="69"/>
    <cellStyle name="_Khoi luong QL8B" xfId="70"/>
    <cellStyle name="_KL hoan thanh+PS 15.12.08 theo ban ve." xfId="71"/>
    <cellStyle name="_KLdao chuan" xfId="72"/>
    <cellStyle name="_KT (2)" xfId="73"/>
    <cellStyle name="_KT (2)_1" xfId="74"/>
    <cellStyle name="_KT (2)_1_Lora-tungchau" xfId="75"/>
    <cellStyle name="_KT (2)_1_Qt-HT3PQ1(CauKho)" xfId="76"/>
    <cellStyle name="_KT (2)_1_Tuyen (21-7-11)-doan 1" xfId="77"/>
    <cellStyle name="_KT (2)_2" xfId="78"/>
    <cellStyle name="_KT (2)_2_TG-TH" xfId="79"/>
    <cellStyle name="_KT (2)_2_TG-TH_BANG TONG HOP TINH HINH THANH QUYET TOAN (MOI I)" xfId="80"/>
    <cellStyle name="_KT (2)_2_TG-TH_BAO GIA NGAY 24-10-08 (co dam)" xfId="81"/>
    <cellStyle name="_KT (2)_2_TG-TH_Book1" xfId="82"/>
    <cellStyle name="_KT (2)_2_TG-TH_Book1_1" xfId="83"/>
    <cellStyle name="_KT (2)_2_TG-TH_CAU Khanh Nam(Thi Cong)" xfId="84"/>
    <cellStyle name="_KT (2)_2_TG-TH_DAU NOI PL-CL TAI PHU LAMHC" xfId="85"/>
    <cellStyle name="_KT (2)_2_TG-TH_DU TRU VAT TU" xfId="86"/>
    <cellStyle name="_KT (2)_2_TG-TH_Lora-tungchau" xfId="87"/>
    <cellStyle name="_KT (2)_2_TG-TH_Phụ luc goi 5" xfId="88"/>
    <cellStyle name="_KT (2)_2_TG-TH_Qt-HT3PQ1(CauKho)" xfId="89"/>
    <cellStyle name="_KT (2)_2_TG-TH_Tuyen (21-7-11)-doan 1" xfId="90"/>
    <cellStyle name="_KT (2)_2_TG-TH_ÿÿÿÿÿ" xfId="91"/>
    <cellStyle name="_KT (2)_3" xfId="92"/>
    <cellStyle name="_KT (2)_3_TG-TH" xfId="93"/>
    <cellStyle name="_KT (2)_3_TG-TH_Lora-tungchau" xfId="94"/>
    <cellStyle name="_KT (2)_3_TG-TH_PERSONAL" xfId="95"/>
    <cellStyle name="_KT (2)_3_TG-TH_PERSONAL_Book1" xfId="96"/>
    <cellStyle name="_KT (2)_3_TG-TH_PERSONAL_Tong hop KHCB 2001" xfId="97"/>
    <cellStyle name="_KT (2)_3_TG-TH_Qt-HT3PQ1(CauKho)" xfId="98"/>
    <cellStyle name="_KT (2)_3_TG-TH_Tuyen (21-7-11)-doan 1" xfId="99"/>
    <cellStyle name="_KT (2)_4" xfId="100"/>
    <cellStyle name="_KT (2)_4_BANG TONG HOP TINH HINH THANH QUYET TOAN (MOI I)" xfId="101"/>
    <cellStyle name="_KT (2)_4_BAO GIA NGAY 24-10-08 (co dam)" xfId="102"/>
    <cellStyle name="_KT (2)_4_Book1" xfId="103"/>
    <cellStyle name="_KT (2)_4_Book1_1" xfId="104"/>
    <cellStyle name="_KT (2)_4_CAU Khanh Nam(Thi Cong)" xfId="105"/>
    <cellStyle name="_KT (2)_4_DAU NOI PL-CL TAI PHU LAMHC" xfId="106"/>
    <cellStyle name="_KT (2)_4_DU TRU VAT TU" xfId="107"/>
    <cellStyle name="_KT (2)_4_Lora-tungchau" xfId="108"/>
    <cellStyle name="_KT (2)_4_Phụ luc goi 5" xfId="109"/>
    <cellStyle name="_KT (2)_4_Qt-HT3PQ1(CauKho)" xfId="110"/>
    <cellStyle name="_KT (2)_4_TG-TH" xfId="111"/>
    <cellStyle name="_KT (2)_4_Tuyen (21-7-11)-doan 1" xfId="112"/>
    <cellStyle name="_KT (2)_4_ÿÿÿÿÿ" xfId="113"/>
    <cellStyle name="_KT (2)_5" xfId="114"/>
    <cellStyle name="_KT (2)_5_BANG TONG HOP TINH HINH THANH QUYET TOAN (MOI I)" xfId="115"/>
    <cellStyle name="_KT (2)_5_BAO GIA NGAY 24-10-08 (co dam)" xfId="116"/>
    <cellStyle name="_KT (2)_5_Book1" xfId="117"/>
    <cellStyle name="_KT (2)_5_Book1_1" xfId="118"/>
    <cellStyle name="_KT (2)_5_CAU Khanh Nam(Thi Cong)" xfId="119"/>
    <cellStyle name="_KT (2)_5_DAU NOI PL-CL TAI PHU LAMHC" xfId="120"/>
    <cellStyle name="_KT (2)_5_DU TRU VAT TU" xfId="121"/>
    <cellStyle name="_KT (2)_5_Lora-tungchau" xfId="122"/>
    <cellStyle name="_KT (2)_5_Phụ luc goi 5" xfId="123"/>
    <cellStyle name="_KT (2)_5_Qt-HT3PQ1(CauKho)" xfId="124"/>
    <cellStyle name="_KT (2)_5_Tuyen (21-7-11)-doan 1" xfId="125"/>
    <cellStyle name="_KT (2)_5_ÿÿÿÿÿ" xfId="126"/>
    <cellStyle name="_KT (2)_Lora-tungchau" xfId="127"/>
    <cellStyle name="_KT (2)_PERSONAL" xfId="128"/>
    <cellStyle name="_KT (2)_PERSONAL_Book1" xfId="129"/>
    <cellStyle name="_KT (2)_PERSONAL_Tong hop KHCB 2001" xfId="130"/>
    <cellStyle name="_KT (2)_Qt-HT3PQ1(CauKho)" xfId="131"/>
    <cellStyle name="_KT (2)_TG-TH" xfId="132"/>
    <cellStyle name="_KT (2)_Tuyen (21-7-11)-doan 1" xfId="133"/>
    <cellStyle name="_KT_TG" xfId="134"/>
    <cellStyle name="_KT_TG_1" xfId="135"/>
    <cellStyle name="_KT_TG_1_BANG TONG HOP TINH HINH THANH QUYET TOAN (MOI I)" xfId="136"/>
    <cellStyle name="_KT_TG_1_BAO GIA NGAY 24-10-08 (co dam)" xfId="137"/>
    <cellStyle name="_KT_TG_1_Book1" xfId="138"/>
    <cellStyle name="_KT_TG_1_Book1_1" xfId="139"/>
    <cellStyle name="_KT_TG_1_CAU Khanh Nam(Thi Cong)" xfId="140"/>
    <cellStyle name="_KT_TG_1_DAU NOI PL-CL TAI PHU LAMHC" xfId="141"/>
    <cellStyle name="_KT_TG_1_DU TRU VAT TU" xfId="142"/>
    <cellStyle name="_KT_TG_1_Lora-tungchau" xfId="143"/>
    <cellStyle name="_KT_TG_1_Phụ luc goi 5" xfId="144"/>
    <cellStyle name="_KT_TG_1_Qt-HT3PQ1(CauKho)" xfId="145"/>
    <cellStyle name="_KT_TG_1_Tuyen (21-7-11)-doan 1" xfId="146"/>
    <cellStyle name="_KT_TG_1_ÿÿÿÿÿ" xfId="147"/>
    <cellStyle name="_KT_TG_2" xfId="148"/>
    <cellStyle name="_KT_TG_2_BANG TONG HOP TINH HINH THANH QUYET TOAN (MOI I)" xfId="149"/>
    <cellStyle name="_KT_TG_2_BAO GIA NGAY 24-10-08 (co dam)" xfId="150"/>
    <cellStyle name="_KT_TG_2_Book1" xfId="151"/>
    <cellStyle name="_KT_TG_2_Book1_1" xfId="152"/>
    <cellStyle name="_KT_TG_2_CAU Khanh Nam(Thi Cong)" xfId="153"/>
    <cellStyle name="_KT_TG_2_DAU NOI PL-CL TAI PHU LAMHC" xfId="154"/>
    <cellStyle name="_KT_TG_2_DU TRU VAT TU" xfId="155"/>
    <cellStyle name="_KT_TG_2_Lora-tungchau" xfId="156"/>
    <cellStyle name="_KT_TG_2_Phụ luc goi 5" xfId="157"/>
    <cellStyle name="_KT_TG_2_Qt-HT3PQ1(CauKho)" xfId="158"/>
    <cellStyle name="_KT_TG_2_Tuyen (21-7-11)-doan 1" xfId="159"/>
    <cellStyle name="_KT_TG_2_ÿÿÿÿÿ" xfId="160"/>
    <cellStyle name="_KT_TG_3" xfId="161"/>
    <cellStyle name="_KT_TG_4" xfId="162"/>
    <cellStyle name="_KT_TG_4_Lora-tungchau" xfId="163"/>
    <cellStyle name="_KT_TG_4_Qt-HT3PQ1(CauKho)" xfId="164"/>
    <cellStyle name="_KT_TG_4_Tuyen (21-7-11)-doan 1" xfId="165"/>
    <cellStyle name="_Lora-tungchau" xfId="166"/>
    <cellStyle name="_PERSONAL" xfId="167"/>
    <cellStyle name="_PERSONAL_Book1" xfId="168"/>
    <cellStyle name="_PERSONAL_Tong hop KHCB 2001" xfId="169"/>
    <cellStyle name="_x0001__Phụ luc goi 5" xfId="170"/>
    <cellStyle name="_Q TOAN  SCTX QL.62 QUI I ( oanh)" xfId="171"/>
    <cellStyle name="_Q TOAN  SCTX QL.62 QUI II ( oanh)" xfId="172"/>
    <cellStyle name="_QT SCTXQL62_QT1 (Cty QL)" xfId="173"/>
    <cellStyle name="_Qt-HT3PQ1(CauKho)" xfId="174"/>
    <cellStyle name="_QTKL HT THEO HD" xfId="175"/>
    <cellStyle name="_QUYET TOAN QUY I " xfId="176"/>
    <cellStyle name="_Sheet1" xfId="177"/>
    <cellStyle name="_Sheet2" xfId="178"/>
    <cellStyle name="_Sheet3" xfId="179"/>
    <cellStyle name="_Sheet4" xfId="180"/>
    <cellStyle name="_TG-TH" xfId="181"/>
    <cellStyle name="_TG-TH_1" xfId="182"/>
    <cellStyle name="_TG-TH_1_BANG TONG HOP TINH HINH THANH QUYET TOAN (MOI I)" xfId="183"/>
    <cellStyle name="_TG-TH_1_BAO GIA NGAY 24-10-08 (co dam)" xfId="184"/>
    <cellStyle name="_TG-TH_1_Book1" xfId="185"/>
    <cellStyle name="_TG-TH_1_Book1_1" xfId="186"/>
    <cellStyle name="_TG-TH_1_CAU Khanh Nam(Thi Cong)" xfId="187"/>
    <cellStyle name="_TG-TH_1_DAU NOI PL-CL TAI PHU LAMHC" xfId="188"/>
    <cellStyle name="_TG-TH_1_DU TRU VAT TU" xfId="189"/>
    <cellStyle name="_TG-TH_1_Lora-tungchau" xfId="190"/>
    <cellStyle name="_TG-TH_1_Phụ luc goi 5" xfId="191"/>
    <cellStyle name="_TG-TH_1_Qt-HT3PQ1(CauKho)" xfId="192"/>
    <cellStyle name="_TG-TH_1_Tuyen (21-7-11)-doan 1" xfId="193"/>
    <cellStyle name="_TG-TH_1_ÿÿÿÿÿ" xfId="194"/>
    <cellStyle name="_TG-TH_2" xfId="195"/>
    <cellStyle name="_TG-TH_2_BANG TONG HOP TINH HINH THANH QUYET TOAN (MOI I)" xfId="196"/>
    <cellStyle name="_TG-TH_2_BAO GIA NGAY 24-10-08 (co dam)" xfId="197"/>
    <cellStyle name="_TG-TH_2_Book1" xfId="198"/>
    <cellStyle name="_TG-TH_2_Book1_1" xfId="199"/>
    <cellStyle name="_TG-TH_2_CAU Khanh Nam(Thi Cong)" xfId="200"/>
    <cellStyle name="_TG-TH_2_DAU NOI PL-CL TAI PHU LAMHC" xfId="201"/>
    <cellStyle name="_TG-TH_2_DU TRU VAT TU" xfId="202"/>
    <cellStyle name="_TG-TH_2_Lora-tungchau" xfId="203"/>
    <cellStyle name="_TG-TH_2_Phụ luc goi 5" xfId="204"/>
    <cellStyle name="_TG-TH_2_Qt-HT3PQ1(CauKho)" xfId="205"/>
    <cellStyle name="_TG-TH_2_Tuyen (21-7-11)-doan 1" xfId="206"/>
    <cellStyle name="_TG-TH_2_ÿÿÿÿÿ" xfId="207"/>
    <cellStyle name="_TG-TH_3" xfId="208"/>
    <cellStyle name="_TG-TH_3_Lora-tungchau" xfId="209"/>
    <cellStyle name="_TG-TH_3_Qt-HT3PQ1(CauKho)" xfId="210"/>
    <cellStyle name="_TG-TH_3_Tuyen (21-7-11)-doan 1" xfId="211"/>
    <cellStyle name="_TG-TH_4" xfId="212"/>
    <cellStyle name="_Thi nghiem duong day va TBA" xfId="213"/>
    <cellStyle name="_Tong dutoan PP LAHAI" xfId="214"/>
    <cellStyle name="_Tong hop" xfId="215"/>
    <cellStyle name="_TONG HOP DT QUY II" xfId="216"/>
    <cellStyle name="_Tong hop may cheu nganh 1" xfId="217"/>
    <cellStyle name="_Tuyen (21-7-11)-doan 1" xfId="218"/>
    <cellStyle name="_Viahe-TD (15-10-07)" xfId="219"/>
    <cellStyle name="_xay dung ranh cap 22kv qt - ok" xfId="220"/>
    <cellStyle name="_ÿÿÿÿÿ" xfId="221"/>
    <cellStyle name="_ÿÿÿÿÿ_Phụ luc goi 5" xfId="222"/>
    <cellStyle name="~1" xfId="223"/>
    <cellStyle name="_x0001_¨c^ " xfId="224"/>
    <cellStyle name="_x0001_¨c^[" xfId="225"/>
    <cellStyle name="_x0001_¨c^_" xfId="226"/>
    <cellStyle name="_x0001_¨Œc^ " xfId="227"/>
    <cellStyle name="_x0001_¨Œc^[" xfId="228"/>
    <cellStyle name="_x0001_¨Œc^_" xfId="229"/>
    <cellStyle name="’Ê‰Ý [0.00]_laroux" xfId="230"/>
    <cellStyle name="’Ê‰Ý_laroux" xfId="231"/>
    <cellStyle name="_x0001_µÑTÖ " xfId="232"/>
    <cellStyle name="_x0001_µÑTÖ_" xfId="233"/>
    <cellStyle name="•W?_Format" xfId="234"/>
    <cellStyle name="•W€_’·Šú‰p•¶" xfId="235"/>
    <cellStyle name="•W_’·Šú‰p•¶" xfId="236"/>
    <cellStyle name="W_MARINE" xfId="237"/>
    <cellStyle name="0" xfId="238"/>
    <cellStyle name="0.0" xfId="239"/>
    <cellStyle name="0.00" xfId="240"/>
    <cellStyle name="1" xfId="241"/>
    <cellStyle name="1_0D5B6000" xfId="242"/>
    <cellStyle name="1_6.Bang_luong_moi_XDCB" xfId="243"/>
    <cellStyle name="1_A che do KS +chi BQL" xfId="244"/>
    <cellStyle name="1_BANG CAM COC GPMB 8km" xfId="245"/>
    <cellStyle name="1_Bang tong hop khoi luong" xfId="246"/>
    <cellStyle name="1_BAO GIA NGAY 24-10-08 (co dam)" xfId="247"/>
    <cellStyle name="1_BC thang" xfId="248"/>
    <cellStyle name="1_Book1" xfId="249"/>
    <cellStyle name="1_Book1_02-07 Tuyen chinh" xfId="250"/>
    <cellStyle name="1_Book1_02-07Tuyen Nhanh" xfId="251"/>
    <cellStyle name="1_Book1_1" xfId="252"/>
    <cellStyle name="1_Book1_1_Phụ luc goi 5" xfId="253"/>
    <cellStyle name="1_Book1_BC thang" xfId="254"/>
    <cellStyle name="1_Book1_Book1" xfId="255"/>
    <cellStyle name="1_Book1_Cau Hoa Son Km 1+441.06 (14-12-2006)" xfId="256"/>
    <cellStyle name="1_Book1_Cau Hoa Son Km 1+441.06 (22-10-2006)" xfId="257"/>
    <cellStyle name="1_Book1_Cau Hoa Son Km 1+441.06 (24-10-2006)" xfId="258"/>
    <cellStyle name="1_Book1_Cau Nam Tot(ngay 2-10-2006)" xfId="259"/>
    <cellStyle name="1_Book1_CAU XOP XANG II(su­a)" xfId="260"/>
    <cellStyle name="1_Book1_Dieu phoi dat goi 1" xfId="261"/>
    <cellStyle name="1_Book1_Dieu phoi dat goi 2" xfId="262"/>
    <cellStyle name="1_Book1_DT 27-9-2006 nop SKH" xfId="263"/>
    <cellStyle name="1_Book1_DT Kha thi ngay 11-2-06" xfId="264"/>
    <cellStyle name="1_Book1_DT ngay 04-01-2006" xfId="265"/>
    <cellStyle name="1_Book1_DT ngay 11-4-2006" xfId="266"/>
    <cellStyle name="1_Book1_DT ngay 15-11-05" xfId="267"/>
    <cellStyle name="1_Book1_DT theo DM24" xfId="268"/>
    <cellStyle name="1_Book1_DT Yen Na - Yen Tinh Theo 51 bu may CT8" xfId="269"/>
    <cellStyle name="1_Book1_Du toan KT-TCsua theo TT 03 - YC 471" xfId="270"/>
    <cellStyle name="1_Book1_Du toan Phuong lam" xfId="271"/>
    <cellStyle name="1_Book1_Du toan QL 27 (23-12-2005)" xfId="272"/>
    <cellStyle name="1_Book1_DuAnKT ngay 11-2-2006" xfId="273"/>
    <cellStyle name="1_Book1_Goi 1" xfId="274"/>
    <cellStyle name="1_Book1_Goi thau so 2 (20-6-2006)" xfId="275"/>
    <cellStyle name="1_Book1_Goi02(25-05-2006)" xfId="276"/>
    <cellStyle name="1_Book1_K C N - HUNG DONG L.NHUA" xfId="277"/>
    <cellStyle name="1_Book1_Khoi Luong Hoang Truong - Hoang Phu" xfId="278"/>
    <cellStyle name="1_Book1_KLdao chuan" xfId="279"/>
    <cellStyle name="1_Book1_Muong TL" xfId="280"/>
    <cellStyle name="1_Book1_Sua -  Nam Cam 07" xfId="281"/>
    <cellStyle name="1_Book1_T4-nhanh1(17-6)" xfId="282"/>
    <cellStyle name="1_Book1_Tong muc KT 20-11 Tan Huong Tuyen2" xfId="283"/>
    <cellStyle name="1_Book1_Tuyen so 1-Km0+00 - Km0+852.56" xfId="284"/>
    <cellStyle name="1_Book1_TV sua ngay 02-08-06" xfId="285"/>
    <cellStyle name="1_Book1_xop nhi Gia Q4( 7-3-07)" xfId="286"/>
    <cellStyle name="1_Book1_Yen Na-Yen Tinh 07" xfId="287"/>
    <cellStyle name="1_Book1_Yen Na-Yen tinh 11" xfId="288"/>
    <cellStyle name="1_Book1_ÿÿÿÿÿ" xfId="289"/>
    <cellStyle name="1_C" xfId="290"/>
    <cellStyle name="1_Cap dien ha the - phan lap dat dot 3" xfId="291"/>
    <cellStyle name="1_Cau Hoi 115" xfId="292"/>
    <cellStyle name="1_Cau Hua Trai (TT 04)" xfId="293"/>
    <cellStyle name="1_Cau Nam Tot(ngay 2-10-2006)" xfId="294"/>
    <cellStyle name="1_Cau Thanh Ha 1" xfId="295"/>
    <cellStyle name="1_Cau thuy dien Ban La (Cu Anh)" xfId="296"/>
    <cellStyle name="1_Cau thuy dien Ban La (Cu Anh) 2" xfId="297"/>
    <cellStyle name="1_Cau thuy dien Ban La (Cu Anh)_Phụ luc goi 5" xfId="298"/>
    <cellStyle name="1_CAU XOP XANG II(su­a)" xfId="299"/>
    <cellStyle name="1_Chau Thon - Tan Xuan (KCS 8-12-06)" xfId="300"/>
    <cellStyle name="1_Chi phi KS" xfId="301"/>
    <cellStyle name="1_cong" xfId="302"/>
    <cellStyle name="1_cuong sua 9.10" xfId="303"/>
    <cellStyle name="1_Dakt-Cau tinh Hua Phan" xfId="304"/>
    <cellStyle name="1_DIEN" xfId="305"/>
    <cellStyle name="1_Dieu phoi dat goi 1" xfId="306"/>
    <cellStyle name="1_Dieu phoi dat goi 2" xfId="307"/>
    <cellStyle name="1_Dinh muc thiet ke" xfId="308"/>
    <cellStyle name="1_DON GIA GIAOTHAU TRU CHONG GIA QUANG DAI" xfId="309"/>
    <cellStyle name="1_DONGIA" xfId="310"/>
    <cellStyle name="1_DT Kha thi ngay 11-2-06" xfId="311"/>
    <cellStyle name="1_DT KS Cam LAc-10-05-07" xfId="312"/>
    <cellStyle name="1_DT KT ngay 10-9-2005" xfId="313"/>
    <cellStyle name="1_DT ngay 04-01-2006" xfId="314"/>
    <cellStyle name="1_DT ngay 11-4-2006" xfId="315"/>
    <cellStyle name="1_DT ngay 15-11-05" xfId="316"/>
    <cellStyle name="1_DT theo DM24" xfId="317"/>
    <cellStyle name="1_DT Yen Na - Yen Tinh Theo 51 bu may CT8" xfId="318"/>
    <cellStyle name="1_Dtdchinh2397" xfId="319"/>
    <cellStyle name="1_Dtdchinh2397_Phụ luc goi 5" xfId="320"/>
    <cellStyle name="1_DTXL goi 11(20-9-05)" xfId="321"/>
    <cellStyle name="1_du toan" xfId="322"/>
    <cellStyle name="1_du toan (03-11-05)" xfId="323"/>
    <cellStyle name="1_Du toan (12-05-2005) Tham dinh" xfId="324"/>
    <cellStyle name="1_Du toan (23-05-2005) Tham dinh" xfId="325"/>
    <cellStyle name="1_Du toan (5 - 04 - 2004)" xfId="326"/>
    <cellStyle name="1_Du toan (6-3-2005)" xfId="327"/>
    <cellStyle name="1_Du toan (Ban A)" xfId="328"/>
    <cellStyle name="1_Du toan (ngay 13 - 07 - 2004)" xfId="329"/>
    <cellStyle name="1_Du toan (ngay 25-9-06)" xfId="330"/>
    <cellStyle name="1_Du toan 558 (Km17+508.12 - Km 22)" xfId="331"/>
    <cellStyle name="1_Du toan 558 (Km17+508.12 - Km 22) 2" xfId="332"/>
    <cellStyle name="1_Du toan 558 (Km17+508.12 - Km 22)_Phụ luc goi 5" xfId="333"/>
    <cellStyle name="1_Du toan bo sung (11-2004)" xfId="334"/>
    <cellStyle name="1_Du toan Cang Vung Ang (Tham tra 3-11-06)" xfId="335"/>
    <cellStyle name="1_Du toan Cang Vung Ang ngay 09-8-06 " xfId="336"/>
    <cellStyle name="1_Du toan dieu chin theo don gia moi (1-2-2007)" xfId="337"/>
    <cellStyle name="1_Du toan Goi 1" xfId="338"/>
    <cellStyle name="1_du toan goi 12" xfId="339"/>
    <cellStyle name="1_Du toan Goi 2" xfId="340"/>
    <cellStyle name="1_Du toan Huong Lam - Ban Giang (ngay28-11-06)" xfId="341"/>
    <cellStyle name="1_Du toan KT-TCsua theo TT 03 - YC 471" xfId="342"/>
    <cellStyle name="1_Du toan ngay (28-10-2005)" xfId="343"/>
    <cellStyle name="1_Du toan ngay 1-9-2004 (version 1)" xfId="344"/>
    <cellStyle name="1_Du toan Phuong lam" xfId="345"/>
    <cellStyle name="1_Du toan QL 27 (23-12-2005)" xfId="346"/>
    <cellStyle name="1_DuAnKT ngay 11-2-2006" xfId="347"/>
    <cellStyle name="1_DUONGNOIVUNG-QTHANG-QLUU" xfId="348"/>
    <cellStyle name="1_G_I TCDBVN. BCQTC_U QUANG DAI.QL62.(11)" xfId="349"/>
    <cellStyle name="1_Gia goi 1" xfId="350"/>
    <cellStyle name="1_Gia_VL cau-JIBIC-Ha-tinh" xfId="351"/>
    <cellStyle name="1_Gia_VLQL48_duyet " xfId="352"/>
    <cellStyle name="1_Gia_VLQL48_duyet _Phụ luc goi 5" xfId="353"/>
    <cellStyle name="1_goi 1" xfId="354"/>
    <cellStyle name="1_Goi 1 (TT04)" xfId="355"/>
    <cellStyle name="1_goi 1 duyet theo luong mo (an)" xfId="356"/>
    <cellStyle name="1_Goi 1_1" xfId="357"/>
    <cellStyle name="1_Goi so 1" xfId="358"/>
    <cellStyle name="1_Goi thau so 2 (20-6-2006)" xfId="359"/>
    <cellStyle name="1_Goi02(25-05-2006)" xfId="360"/>
    <cellStyle name="1_Goi1N206" xfId="361"/>
    <cellStyle name="1_Goi2N206" xfId="362"/>
    <cellStyle name="1_Goi4N216" xfId="363"/>
    <cellStyle name="1_Goi5N216" xfId="364"/>
    <cellStyle name="1_Hoi Song" xfId="365"/>
    <cellStyle name="1_HT-LO" xfId="366"/>
    <cellStyle name="1_HTLO-TKKT(15-2-08)" xfId="367"/>
    <cellStyle name="1_Khoi luong" xfId="368"/>
    <cellStyle name="1_Khoi luong doan 1" xfId="369"/>
    <cellStyle name="1_Khoi luong doan 2" xfId="370"/>
    <cellStyle name="1_Khoi luong goi 1-QL4D" xfId="371"/>
    <cellStyle name="1_Khoi Luong Hoang Truong - Hoang Phu" xfId="372"/>
    <cellStyle name="1_Khoi luong QL8B" xfId="373"/>
    <cellStyle name="1_KL" xfId="374"/>
    <cellStyle name="1_KL goi 1" xfId="375"/>
    <cellStyle name="1_Kl6-6-05" xfId="376"/>
    <cellStyle name="1_Kldoan3" xfId="377"/>
    <cellStyle name="1_Klnutgiao" xfId="378"/>
    <cellStyle name="1_KLPA2s" xfId="379"/>
    <cellStyle name="1_KlQdinhduyet" xfId="380"/>
    <cellStyle name="1_KlQdinhduyet_Phụ luc goi 5" xfId="381"/>
    <cellStyle name="1_KlQL4goi5KCS" xfId="382"/>
    <cellStyle name="1_Kltayth" xfId="383"/>
    <cellStyle name="1_KltaythQDduyet" xfId="384"/>
    <cellStyle name="1_Kluong4-2004" xfId="385"/>
    <cellStyle name="1_Km198-Km 206(3-6-09)" xfId="386"/>
    <cellStyle name="1_Km329-Km350 (7-6)" xfId="387"/>
    <cellStyle name="1_Km4-Km8+800" xfId="388"/>
    <cellStyle name="1_Long_Lien_Phuong_BVTC" xfId="389"/>
    <cellStyle name="1_Luong A6" xfId="390"/>
    <cellStyle name="1_maugiacotaluy" xfId="391"/>
    <cellStyle name="1_My Thanh Son Thanh" xfId="392"/>
    <cellStyle name="1_Nhom I" xfId="393"/>
    <cellStyle name="1_Project N.Du" xfId="394"/>
    <cellStyle name="1_Project N.Du.dien" xfId="395"/>
    <cellStyle name="1_Project QL4" xfId="396"/>
    <cellStyle name="1_Project QL4 goi 7" xfId="397"/>
    <cellStyle name="1_Project QL4 goi5" xfId="398"/>
    <cellStyle name="1_Project QL4 goi8" xfId="399"/>
    <cellStyle name="1_QL1A-SUA2005" xfId="400"/>
    <cellStyle name="1_Sheet1" xfId="401"/>
    <cellStyle name="1_SuoiTon" xfId="402"/>
    <cellStyle name="1_t" xfId="403"/>
    <cellStyle name="1_Tay THoa" xfId="404"/>
    <cellStyle name="1_TDT 3 xa VA chinh thuc" xfId="405"/>
    <cellStyle name="1_TH Nguon NTM 2014" xfId="406"/>
    <cellStyle name="1_TH Nguon NTM 2015" xfId="407"/>
    <cellStyle name="1_Tham tra (8-11)1" xfId="408"/>
    <cellStyle name="1_THKLsua_cuoi" xfId="409"/>
    <cellStyle name="1_Tinh KLHC goi 1" xfId="410"/>
    <cellStyle name="1_tmthiet ke" xfId="411"/>
    <cellStyle name="1_tmthiet ke1" xfId="412"/>
    <cellStyle name="1_Tong hop DT dieu chinh duong 38-95" xfId="413"/>
    <cellStyle name="1_Tong hop khoi luong duong 557 (30-5-2006)" xfId="414"/>
    <cellStyle name="1_tong hop kl nen mat" xfId="415"/>
    <cellStyle name="1_Tong muc dau tu" xfId="416"/>
    <cellStyle name="1_Tong muc KT 20-11 Tan Huong Tuyen2" xfId="417"/>
    <cellStyle name="1_TRUNG PMU 5" xfId="418"/>
    <cellStyle name="1_Tuyen (20-6-11 PA 2)" xfId="419"/>
    <cellStyle name="1_Tuyen (21-7-11)-doan 1" xfId="420"/>
    <cellStyle name="1_Tuyen so 1-Km0+00 - Km0+852.56" xfId="421"/>
    <cellStyle name="1_TV sua ngay 02-08-06" xfId="422"/>
    <cellStyle name="1_VatLieu 3 cau -NA" xfId="423"/>
    <cellStyle name="1_Yen Na - Yen Tinh  du an 30 -10-2006- Theo 51 bu may" xfId="424"/>
    <cellStyle name="1_Yen Na - Yen Tinh Theo 51 bu may Ghep" xfId="425"/>
    <cellStyle name="1_Yen Na - Yen Tinh Theo 51 -TV NA Ghep" xfId="426"/>
    <cellStyle name="1_Yen Na-Yen Tinh 07" xfId="427"/>
    <cellStyle name="1_ÿÿÿÿÿ" xfId="428"/>
    <cellStyle name="1_ÿÿÿÿÿ_1" xfId="429"/>
    <cellStyle name="1_ÿÿÿÿÿ_Bao cao thang G1" xfId="430"/>
    <cellStyle name="1_ÿÿÿÿÿ_Book1" xfId="431"/>
    <cellStyle name="1_ÿÿÿÿÿ_Book1_Phụ luc goi 5" xfId="432"/>
    <cellStyle name="1_ÿÿÿÿÿ_DON GIA GIAOTHAU TRU CHONG GIA QUANG DAI" xfId="433"/>
    <cellStyle name="1_ÿÿÿÿÿ_Don gia Goi thau so 1 (872)" xfId="434"/>
    <cellStyle name="1_ÿÿÿÿÿ_DTduong-goi1" xfId="435"/>
    <cellStyle name="1_ÿÿÿÿÿ_dutoanLCSP04-km0-5-goi1 (Ban 5 sua 24-8)" xfId="436"/>
    <cellStyle name="1_ÿÿÿÿÿ_G_I TCDBVN. BCQTC_U QUANG DAI.QL62.(11)" xfId="437"/>
    <cellStyle name="1_ÿÿÿÿÿ_Tinh KLHC goi 1" xfId="438"/>
    <cellStyle name="1_ÿÿÿÿÿ_Tong hop DT dieu chinh duong 38-95" xfId="439"/>
    <cellStyle name="_x0001_1¼„½(" xfId="440"/>
    <cellStyle name="_x0001_1¼½(" xfId="441"/>
    <cellStyle name="12" xfId="442"/>
    <cellStyle name="123" xfId="443"/>
    <cellStyle name="123w" xfId="444"/>
    <cellStyle name="15" xfId="445"/>
    <cellStyle name="¹éºÐÀ²_      " xfId="446"/>
    <cellStyle name="2" xfId="447"/>
    <cellStyle name="2_0D5B6000" xfId="448"/>
    <cellStyle name="2_6.Bang_luong_moi_XDCB" xfId="449"/>
    <cellStyle name="2_A che do KS +chi BQL" xfId="450"/>
    <cellStyle name="2_BANG CAM COC GPMB 8km" xfId="451"/>
    <cellStyle name="2_Bang tong hop khoi luong" xfId="452"/>
    <cellStyle name="2_BC thang" xfId="453"/>
    <cellStyle name="2_Book1" xfId="454"/>
    <cellStyle name="2_Book1_02-07 Tuyen chinh" xfId="455"/>
    <cellStyle name="2_Book1_02-07Tuyen Nhanh" xfId="456"/>
    <cellStyle name="2_Book1_1" xfId="457"/>
    <cellStyle name="2_Book1_1_Phụ luc goi 5" xfId="458"/>
    <cellStyle name="2_Book1_BC thang" xfId="459"/>
    <cellStyle name="2_Book1_Book1" xfId="460"/>
    <cellStyle name="2_Book1_Cau Hoa Son Km 1+441.06 (14-12-2006)" xfId="461"/>
    <cellStyle name="2_Book1_Cau Hoa Son Km 1+441.06 (22-10-2006)" xfId="462"/>
    <cellStyle name="2_Book1_Cau Hoa Son Km 1+441.06 (24-10-2006)" xfId="463"/>
    <cellStyle name="2_Book1_Cau Nam Tot(ngay 2-10-2006)" xfId="464"/>
    <cellStyle name="2_Book1_CAU XOP XANG II(su­a)" xfId="465"/>
    <cellStyle name="2_Book1_Dieu phoi dat goi 1" xfId="466"/>
    <cellStyle name="2_Book1_Dieu phoi dat goi 2" xfId="467"/>
    <cellStyle name="2_Book1_DT 27-9-2006 nop SKH" xfId="468"/>
    <cellStyle name="2_Book1_DT Kha thi ngay 11-2-06" xfId="469"/>
    <cellStyle name="2_Book1_DT ngay 04-01-2006" xfId="470"/>
    <cellStyle name="2_Book1_DT ngay 11-4-2006" xfId="471"/>
    <cellStyle name="2_Book1_DT ngay 15-11-05" xfId="472"/>
    <cellStyle name="2_Book1_DT theo DM24" xfId="473"/>
    <cellStyle name="2_Book1_DT Yen Na - Yen Tinh Theo 51 bu may CT8" xfId="474"/>
    <cellStyle name="2_Book1_Du toan KT-TCsua theo TT 03 - YC 471" xfId="475"/>
    <cellStyle name="2_Book1_Du toan Phuong lam" xfId="476"/>
    <cellStyle name="2_Book1_Du toan QL 27 (23-12-2005)" xfId="477"/>
    <cellStyle name="2_Book1_DuAnKT ngay 11-2-2006" xfId="478"/>
    <cellStyle name="2_Book1_Goi 1" xfId="479"/>
    <cellStyle name="2_Book1_Goi thau so 2 (20-6-2006)" xfId="480"/>
    <cellStyle name="2_Book1_Goi02(25-05-2006)" xfId="481"/>
    <cellStyle name="2_Book1_K C N - HUNG DONG L.NHUA" xfId="482"/>
    <cellStyle name="2_Book1_Khoi Luong Hoang Truong - Hoang Phu" xfId="483"/>
    <cellStyle name="2_Book1_KLdao chuan" xfId="484"/>
    <cellStyle name="2_Book1_Muong TL" xfId="485"/>
    <cellStyle name="2_Book1_Sua -  Nam Cam 07" xfId="486"/>
    <cellStyle name="2_Book1_T4-nhanh1(17-6)" xfId="487"/>
    <cellStyle name="2_Book1_Tong muc KT 20-11 Tan Huong Tuyen2" xfId="488"/>
    <cellStyle name="2_Book1_Tuyen so 1-Km0+00 - Km0+852.56" xfId="489"/>
    <cellStyle name="2_Book1_TV sua ngay 02-08-06" xfId="490"/>
    <cellStyle name="2_Book1_xop nhi Gia Q4( 7-3-07)" xfId="491"/>
    <cellStyle name="2_Book1_Yen Na-Yen Tinh 07" xfId="492"/>
    <cellStyle name="2_Book1_Yen Na-Yen tinh 11" xfId="493"/>
    <cellStyle name="2_Book1_ÿÿÿÿÿ" xfId="494"/>
    <cellStyle name="2_C" xfId="495"/>
    <cellStyle name="2_Cau Hoi 115" xfId="496"/>
    <cellStyle name="2_Cau Hua Trai (TT 04)" xfId="497"/>
    <cellStyle name="2_Cau Nam Tot(ngay 2-10-2006)" xfId="498"/>
    <cellStyle name="2_Cau Thanh Ha 1" xfId="499"/>
    <cellStyle name="2_Cau thuy dien Ban La (Cu Anh)" xfId="500"/>
    <cellStyle name="2_Cau thuy dien Ban La (Cu Anh) 2" xfId="501"/>
    <cellStyle name="2_Cau thuy dien Ban La (Cu Anh)_Phụ luc goi 5" xfId="502"/>
    <cellStyle name="2_CAU XOP XANG II(su­a)" xfId="503"/>
    <cellStyle name="2_Chau Thon - Tan Xuan (KCS 8-12-06)" xfId="504"/>
    <cellStyle name="2_Chi phi KS" xfId="505"/>
    <cellStyle name="2_cong" xfId="506"/>
    <cellStyle name="2_cuong sua 9.10" xfId="507"/>
    <cellStyle name="2_Dakt-Cau tinh Hua Phan" xfId="508"/>
    <cellStyle name="2_DIEN" xfId="509"/>
    <cellStyle name="2_Dieu phoi dat goi 1" xfId="510"/>
    <cellStyle name="2_Dieu phoi dat goi 2" xfId="511"/>
    <cellStyle name="2_Dinh muc thiet ke" xfId="512"/>
    <cellStyle name="2_DONGIA" xfId="513"/>
    <cellStyle name="2_DT Kha thi ngay 11-2-06" xfId="514"/>
    <cellStyle name="2_DT KS Cam LAc-10-05-07" xfId="515"/>
    <cellStyle name="2_DT KT ngay 10-9-2005" xfId="516"/>
    <cellStyle name="2_DT ngay 04-01-2006" xfId="517"/>
    <cellStyle name="2_DT ngay 11-4-2006" xfId="518"/>
    <cellStyle name="2_DT ngay 15-11-05" xfId="519"/>
    <cellStyle name="2_DT theo DM24" xfId="520"/>
    <cellStyle name="2_DT Yen Na - Yen Tinh Theo 51 bu may CT8" xfId="521"/>
    <cellStyle name="2_Dtdchinh2397" xfId="522"/>
    <cellStyle name="2_Dtdchinh2397_Phụ luc goi 5" xfId="523"/>
    <cellStyle name="2_DTXL goi 11(20-9-05)" xfId="524"/>
    <cellStyle name="2_du toan" xfId="525"/>
    <cellStyle name="2_du toan (03-11-05)" xfId="526"/>
    <cellStyle name="2_Du toan (12-05-2005) Tham dinh" xfId="527"/>
    <cellStyle name="2_Du toan (23-05-2005) Tham dinh" xfId="528"/>
    <cellStyle name="2_Du toan (5 - 04 - 2004)" xfId="529"/>
    <cellStyle name="2_Du toan (6-3-2005)" xfId="530"/>
    <cellStyle name="2_Du toan (Ban A)" xfId="531"/>
    <cellStyle name="2_Du toan (ngay 13 - 07 - 2004)" xfId="532"/>
    <cellStyle name="2_Du toan (ngay 25-9-06)" xfId="533"/>
    <cellStyle name="2_Du toan 558 (Km17+508.12 - Km 22)" xfId="534"/>
    <cellStyle name="2_Du toan 558 (Km17+508.12 - Km 22) 2" xfId="535"/>
    <cellStyle name="2_Du toan 558 (Km17+508.12 - Km 22)_Phụ luc goi 5" xfId="536"/>
    <cellStyle name="2_Du toan bo sung (11-2004)" xfId="537"/>
    <cellStyle name="2_Du toan Cang Vung Ang (Tham tra 3-11-06)" xfId="538"/>
    <cellStyle name="2_Du toan Cang Vung Ang ngay 09-8-06 " xfId="539"/>
    <cellStyle name="2_Du toan dieu chin theo don gia moi (1-2-2007)" xfId="540"/>
    <cellStyle name="2_Du toan Goi 1" xfId="541"/>
    <cellStyle name="2_du toan goi 12" xfId="542"/>
    <cellStyle name="2_Du toan Goi 2" xfId="543"/>
    <cellStyle name="2_Du toan Huong Lam - Ban Giang (ngay28-11-06)" xfId="544"/>
    <cellStyle name="2_Du toan KT-TCsua theo TT 03 - YC 471" xfId="545"/>
    <cellStyle name="2_Du toan ngay (28-10-2005)" xfId="546"/>
    <cellStyle name="2_Du toan ngay 1-9-2004 (version 1)" xfId="547"/>
    <cellStyle name="2_Du toan Phuong lam" xfId="548"/>
    <cellStyle name="2_Du toan QL 27 (23-12-2005)" xfId="549"/>
    <cellStyle name="2_DuAnKT ngay 11-2-2006" xfId="550"/>
    <cellStyle name="2_DUONGNOIVUNG-QTHANG-QLUU" xfId="551"/>
    <cellStyle name="2_Gia goi 1" xfId="552"/>
    <cellStyle name="2_Gia_VL cau-JIBIC-Ha-tinh" xfId="553"/>
    <cellStyle name="2_Gia_VLQL48_duyet " xfId="554"/>
    <cellStyle name="2_Gia_VLQL48_duyet _Phụ luc goi 5" xfId="555"/>
    <cellStyle name="2_goi 1" xfId="556"/>
    <cellStyle name="2_Goi 1 (TT04)" xfId="557"/>
    <cellStyle name="2_goi 1 duyet theo luong mo (an)" xfId="558"/>
    <cellStyle name="2_Goi 1_1" xfId="559"/>
    <cellStyle name="2_Goi so 1" xfId="560"/>
    <cellStyle name="2_Goi thau so 2 (20-6-2006)" xfId="561"/>
    <cellStyle name="2_Goi02(25-05-2006)" xfId="562"/>
    <cellStyle name="2_Goi1N206" xfId="563"/>
    <cellStyle name="2_Goi2N206" xfId="564"/>
    <cellStyle name="2_Goi4N216" xfId="565"/>
    <cellStyle name="2_Goi5N216" xfId="566"/>
    <cellStyle name="2_Hoi Song" xfId="567"/>
    <cellStyle name="2_HT-LO" xfId="568"/>
    <cellStyle name="2_Khoi luong" xfId="569"/>
    <cellStyle name="2_Khoi luong doan 1" xfId="570"/>
    <cellStyle name="2_Khoi luong doan 2" xfId="571"/>
    <cellStyle name="2_Khoi luong goi 1-QL4D" xfId="572"/>
    <cellStyle name="2_Khoi Luong Hoang Truong - Hoang Phu" xfId="573"/>
    <cellStyle name="2_Khoi luong QL8B" xfId="574"/>
    <cellStyle name="2_KL" xfId="575"/>
    <cellStyle name="2_KL goi 1" xfId="576"/>
    <cellStyle name="2_Kl6-6-05" xfId="577"/>
    <cellStyle name="2_Kldoan3" xfId="578"/>
    <cellStyle name="2_Klnutgiao" xfId="579"/>
    <cellStyle name="2_KLPA2s" xfId="580"/>
    <cellStyle name="2_KlQdinhduyet" xfId="581"/>
    <cellStyle name="2_KlQdinhduyet_Phụ luc goi 5" xfId="582"/>
    <cellStyle name="2_KlQL4goi5KCS" xfId="583"/>
    <cellStyle name="2_Kltayth" xfId="584"/>
    <cellStyle name="2_KltaythQDduyet" xfId="585"/>
    <cellStyle name="2_Kluong4-2004" xfId="586"/>
    <cellStyle name="2_Km329-Km350 (7-6)" xfId="587"/>
    <cellStyle name="2_Km4-Km8+800" xfId="588"/>
    <cellStyle name="2_Long_Lien_Phuong_BVTC" xfId="589"/>
    <cellStyle name="2_Luong A6" xfId="590"/>
    <cellStyle name="2_maugiacotaluy" xfId="591"/>
    <cellStyle name="2_My Thanh Son Thanh" xfId="592"/>
    <cellStyle name="2_Nhom I" xfId="593"/>
    <cellStyle name="2_Project N.Du" xfId="594"/>
    <cellStyle name="2_Project N.Du.dien" xfId="595"/>
    <cellStyle name="2_Project QL4" xfId="596"/>
    <cellStyle name="2_Project QL4 goi 7" xfId="597"/>
    <cellStyle name="2_Project QL4 goi5" xfId="598"/>
    <cellStyle name="2_Project QL4 goi8" xfId="599"/>
    <cellStyle name="2_QL1A-SUA2005" xfId="600"/>
    <cellStyle name="2_Sheet1" xfId="601"/>
    <cellStyle name="2_SuoiTon" xfId="602"/>
    <cellStyle name="2_t" xfId="603"/>
    <cellStyle name="2_Tay THoa" xfId="604"/>
    <cellStyle name="2_Tham tra (8-11)1" xfId="605"/>
    <cellStyle name="2_THKLsua_cuoi" xfId="606"/>
    <cellStyle name="2_Tinh KLHC goi 1" xfId="607"/>
    <cellStyle name="2_tmthiet ke" xfId="608"/>
    <cellStyle name="2_tmthiet ke1" xfId="609"/>
    <cellStyle name="2_Tong hop DT dieu chinh duong 38-95" xfId="610"/>
    <cellStyle name="2_Tong hop khoi luong duong 557 (30-5-2006)" xfId="611"/>
    <cellStyle name="2_tong hop kl nen mat" xfId="612"/>
    <cellStyle name="2_Tong muc dau tu" xfId="613"/>
    <cellStyle name="2_Tong muc KT 20-11 Tan Huong Tuyen2" xfId="614"/>
    <cellStyle name="2_TRUNG PMU 5" xfId="615"/>
    <cellStyle name="2_Tuyen so 1-Km0+00 - Km0+852.56" xfId="616"/>
    <cellStyle name="2_TV sua ngay 02-08-06" xfId="617"/>
    <cellStyle name="2_VatLieu 3 cau -NA" xfId="618"/>
    <cellStyle name="2_Yen Na - Yen Tinh  du an 30 -10-2006- Theo 51 bu may" xfId="619"/>
    <cellStyle name="2_Yen Na - Yen Tinh Theo 51 bu may Ghep" xfId="620"/>
    <cellStyle name="2_Yen Na - Yen Tinh Theo 51 -TV NA Ghep" xfId="621"/>
    <cellStyle name="2_Yen Na-Yen Tinh 07" xfId="622"/>
    <cellStyle name="2_ÿÿÿÿÿ" xfId="623"/>
    <cellStyle name="2_ÿÿÿÿÿ_1" xfId="624"/>
    <cellStyle name="2_ÿÿÿÿÿ_Bao cao thang G1" xfId="625"/>
    <cellStyle name="2_ÿÿÿÿÿ_Book1" xfId="626"/>
    <cellStyle name="2_ÿÿÿÿÿ_Book1_Phụ luc goi 5" xfId="627"/>
    <cellStyle name="2_ÿÿÿÿÿ_Don gia Goi thau so 1 (872)" xfId="628"/>
    <cellStyle name="2_ÿÿÿÿÿ_DTduong-goi1" xfId="629"/>
    <cellStyle name="2_ÿÿÿÿÿ_dutoanLCSP04-km0-5-goi1 (Ban 5 sua 24-8)" xfId="630"/>
    <cellStyle name="2_ÿÿÿÿÿ_Tinh KLHC goi 1" xfId="631"/>
    <cellStyle name="2_ÿÿÿÿÿ_Tong hop DT dieu chinh duong 38-95" xfId="632"/>
    <cellStyle name="20" xfId="633"/>
    <cellStyle name="20% - Accent1 2" xfId="634"/>
    <cellStyle name="20% - Accent2 2" xfId="635"/>
    <cellStyle name="20% - Accent3 2" xfId="636"/>
    <cellStyle name="20% - Accent4 2" xfId="637"/>
    <cellStyle name="20% - Accent5 2" xfId="638"/>
    <cellStyle name="20% - Accent6 2" xfId="639"/>
    <cellStyle name="20% - Nhấn1" xfId="640"/>
    <cellStyle name="20% - Nhấn2" xfId="641"/>
    <cellStyle name="20% - Nhấn3" xfId="642"/>
    <cellStyle name="20% - Nhấn4" xfId="643"/>
    <cellStyle name="20% - Nhấn5" xfId="644"/>
    <cellStyle name="20% - Nhấn6" xfId="645"/>
    <cellStyle name="3" xfId="646"/>
    <cellStyle name="3_0D5B6000" xfId="647"/>
    <cellStyle name="3_6.Bang_luong_moi_XDCB" xfId="648"/>
    <cellStyle name="3_A che do KS +chi BQL" xfId="649"/>
    <cellStyle name="3_BANG CAM COC GPMB 8km" xfId="650"/>
    <cellStyle name="3_Bang tong hop khoi luong" xfId="651"/>
    <cellStyle name="3_BC thang" xfId="652"/>
    <cellStyle name="3_Book1" xfId="653"/>
    <cellStyle name="3_Book1_02-07 Tuyen chinh" xfId="654"/>
    <cellStyle name="3_Book1_02-07Tuyen Nhanh" xfId="655"/>
    <cellStyle name="3_Book1_1" xfId="656"/>
    <cellStyle name="3_Book1_1_Phụ luc goi 5" xfId="657"/>
    <cellStyle name="3_Book1_BC thang" xfId="658"/>
    <cellStyle name="3_Book1_Book1" xfId="659"/>
    <cellStyle name="3_Book1_Cau Hoa Son Km 1+441.06 (14-12-2006)" xfId="660"/>
    <cellStyle name="3_Book1_Cau Hoa Son Km 1+441.06 (22-10-2006)" xfId="661"/>
    <cellStyle name="3_Book1_Cau Hoa Son Km 1+441.06 (24-10-2006)" xfId="662"/>
    <cellStyle name="3_Book1_Cau Nam Tot(ngay 2-10-2006)" xfId="663"/>
    <cellStyle name="3_Book1_CAU XOP XANG II(su­a)" xfId="664"/>
    <cellStyle name="3_Book1_Dieu phoi dat goi 1" xfId="665"/>
    <cellStyle name="3_Book1_Dieu phoi dat goi 2" xfId="666"/>
    <cellStyle name="3_Book1_DT 27-9-2006 nop SKH" xfId="667"/>
    <cellStyle name="3_Book1_DT Kha thi ngay 11-2-06" xfId="668"/>
    <cellStyle name="3_Book1_DT ngay 04-01-2006" xfId="669"/>
    <cellStyle name="3_Book1_DT ngay 11-4-2006" xfId="670"/>
    <cellStyle name="3_Book1_DT ngay 15-11-05" xfId="671"/>
    <cellStyle name="3_Book1_DT theo DM24" xfId="672"/>
    <cellStyle name="3_Book1_DT Yen Na - Yen Tinh Theo 51 bu may CT8" xfId="673"/>
    <cellStyle name="3_Book1_Du toan KT-TCsua theo TT 03 - YC 471" xfId="674"/>
    <cellStyle name="3_Book1_Du toan Phuong lam" xfId="675"/>
    <cellStyle name="3_Book1_Du toan QL 27 (23-12-2005)" xfId="676"/>
    <cellStyle name="3_Book1_DuAnKT ngay 11-2-2006" xfId="677"/>
    <cellStyle name="3_Book1_Goi 1" xfId="678"/>
    <cellStyle name="3_Book1_Goi thau so 2 (20-6-2006)" xfId="679"/>
    <cellStyle name="3_Book1_Goi02(25-05-2006)" xfId="680"/>
    <cellStyle name="3_Book1_K C N - HUNG DONG L.NHUA" xfId="681"/>
    <cellStyle name="3_Book1_Khoi Luong Hoang Truong - Hoang Phu" xfId="682"/>
    <cellStyle name="3_Book1_KLdao chuan" xfId="683"/>
    <cellStyle name="3_Book1_Muong TL" xfId="684"/>
    <cellStyle name="3_Book1_Sua -  Nam Cam 07" xfId="685"/>
    <cellStyle name="3_Book1_T4-nhanh1(17-6)" xfId="686"/>
    <cellStyle name="3_Book1_Tong muc KT 20-11 Tan Huong Tuyen2" xfId="687"/>
    <cellStyle name="3_Book1_Tuyen so 1-Km0+00 - Km0+852.56" xfId="688"/>
    <cellStyle name="3_Book1_TV sua ngay 02-08-06" xfId="689"/>
    <cellStyle name="3_Book1_xop nhi Gia Q4( 7-3-07)" xfId="690"/>
    <cellStyle name="3_Book1_Yen Na-Yen Tinh 07" xfId="691"/>
    <cellStyle name="3_Book1_Yen Na-Yen tinh 11" xfId="692"/>
    <cellStyle name="3_Book1_ÿÿÿÿÿ" xfId="693"/>
    <cellStyle name="3_C" xfId="694"/>
    <cellStyle name="3_Cau Hoi 115" xfId="695"/>
    <cellStyle name="3_Cau Hua Trai (TT 04)" xfId="696"/>
    <cellStyle name="3_Cau Nam Tot(ngay 2-10-2006)" xfId="697"/>
    <cellStyle name="3_Cau Thanh Ha 1" xfId="698"/>
    <cellStyle name="3_Cau thuy dien Ban La (Cu Anh)" xfId="699"/>
    <cellStyle name="3_Cau thuy dien Ban La (Cu Anh) 2" xfId="700"/>
    <cellStyle name="3_Cau thuy dien Ban La (Cu Anh)_Phụ luc goi 5" xfId="701"/>
    <cellStyle name="3_CAU XOP XANG II(su­a)" xfId="702"/>
    <cellStyle name="3_Chau Thon - Tan Xuan (KCS 8-12-06)" xfId="703"/>
    <cellStyle name="3_Chi phi KS" xfId="704"/>
    <cellStyle name="3_cong" xfId="705"/>
    <cellStyle name="3_cuong sua 9.10" xfId="706"/>
    <cellStyle name="3_Dakt-Cau tinh Hua Phan" xfId="707"/>
    <cellStyle name="3_DIEN" xfId="708"/>
    <cellStyle name="3_Dieu phoi dat goi 1" xfId="709"/>
    <cellStyle name="3_Dieu phoi dat goi 2" xfId="710"/>
    <cellStyle name="3_Dinh muc thiet ke" xfId="711"/>
    <cellStyle name="3_DONGIA" xfId="712"/>
    <cellStyle name="3_DT Kha thi ngay 11-2-06" xfId="713"/>
    <cellStyle name="3_DT KS Cam LAc-10-05-07" xfId="714"/>
    <cellStyle name="3_DT KT ngay 10-9-2005" xfId="715"/>
    <cellStyle name="3_DT ngay 04-01-2006" xfId="716"/>
    <cellStyle name="3_DT ngay 11-4-2006" xfId="717"/>
    <cellStyle name="3_DT ngay 15-11-05" xfId="718"/>
    <cellStyle name="3_DT theo DM24" xfId="719"/>
    <cellStyle name="3_DT Yen Na - Yen Tinh Theo 51 bu may CT8" xfId="720"/>
    <cellStyle name="3_Dtdchinh2397" xfId="721"/>
    <cellStyle name="3_Dtdchinh2397_Phụ luc goi 5" xfId="722"/>
    <cellStyle name="3_DTXL goi 11(20-9-05)" xfId="723"/>
    <cellStyle name="3_du toan" xfId="724"/>
    <cellStyle name="3_du toan (03-11-05)" xfId="725"/>
    <cellStyle name="3_Du toan (12-05-2005) Tham dinh" xfId="726"/>
    <cellStyle name="3_Du toan (23-05-2005) Tham dinh" xfId="727"/>
    <cellStyle name="3_Du toan (5 - 04 - 2004)" xfId="728"/>
    <cellStyle name="3_Du toan (6-3-2005)" xfId="729"/>
    <cellStyle name="3_Du toan (Ban A)" xfId="730"/>
    <cellStyle name="3_Du toan (ngay 13 - 07 - 2004)" xfId="731"/>
    <cellStyle name="3_Du toan (ngay 25-9-06)" xfId="732"/>
    <cellStyle name="3_Du toan 558 (Km17+508.12 - Km 22)" xfId="733"/>
    <cellStyle name="3_Du toan 558 (Km17+508.12 - Km 22) 2" xfId="734"/>
    <cellStyle name="3_Du toan 558 (Km17+508.12 - Km 22)_Phụ luc goi 5" xfId="735"/>
    <cellStyle name="3_Du toan bo sung (11-2004)" xfId="736"/>
    <cellStyle name="3_Du toan Cang Vung Ang (Tham tra 3-11-06)" xfId="737"/>
    <cellStyle name="3_Du toan Cang Vung Ang ngay 09-8-06 " xfId="738"/>
    <cellStyle name="3_Du toan dieu chin theo don gia moi (1-2-2007)" xfId="739"/>
    <cellStyle name="3_Du toan Goi 1" xfId="740"/>
    <cellStyle name="3_du toan goi 12" xfId="741"/>
    <cellStyle name="3_Du toan Goi 2" xfId="742"/>
    <cellStyle name="3_Du toan Huong Lam - Ban Giang (ngay28-11-06)" xfId="743"/>
    <cellStyle name="3_Du toan KT-TCsua theo TT 03 - YC 471" xfId="744"/>
    <cellStyle name="3_Du toan ngay (28-10-2005)" xfId="745"/>
    <cellStyle name="3_Du toan ngay 1-9-2004 (version 1)" xfId="746"/>
    <cellStyle name="3_Du toan Phuong lam" xfId="747"/>
    <cellStyle name="3_Du toan QL 27 (23-12-2005)" xfId="748"/>
    <cellStyle name="3_DuAnKT ngay 11-2-2006" xfId="749"/>
    <cellStyle name="3_DUONGNOIVUNG-QTHANG-QLUU" xfId="750"/>
    <cellStyle name="3_Gia goi 1" xfId="751"/>
    <cellStyle name="3_Gia_VL cau-JIBIC-Ha-tinh" xfId="752"/>
    <cellStyle name="3_Gia_VLQL48_duyet " xfId="753"/>
    <cellStyle name="3_Gia_VLQL48_duyet _Phụ luc goi 5" xfId="754"/>
    <cellStyle name="3_goi 1" xfId="755"/>
    <cellStyle name="3_Goi 1 (TT04)" xfId="756"/>
    <cellStyle name="3_goi 1 duyet theo luong mo (an)" xfId="757"/>
    <cellStyle name="3_Goi 1_1" xfId="758"/>
    <cellStyle name="3_Goi so 1" xfId="759"/>
    <cellStyle name="3_Goi thau so 2 (20-6-2006)" xfId="760"/>
    <cellStyle name="3_Goi02(25-05-2006)" xfId="761"/>
    <cellStyle name="3_Goi1N206" xfId="762"/>
    <cellStyle name="3_Goi2N206" xfId="763"/>
    <cellStyle name="3_Goi4N216" xfId="764"/>
    <cellStyle name="3_Goi5N216" xfId="765"/>
    <cellStyle name="3_Hoi Song" xfId="766"/>
    <cellStyle name="3_HT-LO" xfId="767"/>
    <cellStyle name="3_Khoi luong" xfId="768"/>
    <cellStyle name="3_Khoi luong doan 1" xfId="769"/>
    <cellStyle name="3_Khoi luong doan 2" xfId="770"/>
    <cellStyle name="3_Khoi luong goi 1-QL4D" xfId="771"/>
    <cellStyle name="3_Khoi Luong Hoang Truong - Hoang Phu" xfId="772"/>
    <cellStyle name="3_Khoi luong QL8B" xfId="773"/>
    <cellStyle name="3_KL" xfId="774"/>
    <cellStyle name="3_KL goi 1" xfId="775"/>
    <cellStyle name="3_Kl6-6-05" xfId="776"/>
    <cellStyle name="3_Kldoan3" xfId="777"/>
    <cellStyle name="3_Klnutgiao" xfId="778"/>
    <cellStyle name="3_KLPA2s" xfId="779"/>
    <cellStyle name="3_KlQdinhduyet" xfId="780"/>
    <cellStyle name="3_KlQdinhduyet_Phụ luc goi 5" xfId="781"/>
    <cellStyle name="3_KlQL4goi5KCS" xfId="782"/>
    <cellStyle name="3_Kltayth" xfId="783"/>
    <cellStyle name="3_KltaythQDduyet" xfId="784"/>
    <cellStyle name="3_Kluong4-2004" xfId="785"/>
    <cellStyle name="3_Km329-Km350 (7-6)" xfId="786"/>
    <cellStyle name="3_Km4-Km8+800" xfId="787"/>
    <cellStyle name="3_Long_Lien_Phuong_BVTC" xfId="788"/>
    <cellStyle name="3_Luong A6" xfId="789"/>
    <cellStyle name="3_maugiacotaluy" xfId="790"/>
    <cellStyle name="3_My Thanh Son Thanh" xfId="791"/>
    <cellStyle name="3_Nhom I" xfId="792"/>
    <cellStyle name="3_Project N.Du" xfId="793"/>
    <cellStyle name="3_Project N.Du.dien" xfId="794"/>
    <cellStyle name="3_Project QL4" xfId="795"/>
    <cellStyle name="3_Project QL4 goi 7" xfId="796"/>
    <cellStyle name="3_Project QL4 goi5" xfId="797"/>
    <cellStyle name="3_Project QL4 goi8" xfId="798"/>
    <cellStyle name="3_QL1A-SUA2005" xfId="799"/>
    <cellStyle name="3_Sheet1" xfId="800"/>
    <cellStyle name="3_SuoiTon" xfId="801"/>
    <cellStyle name="3_t" xfId="802"/>
    <cellStyle name="3_Tay THoa" xfId="803"/>
    <cellStyle name="3_Tham tra (8-11)1" xfId="804"/>
    <cellStyle name="3_THKLsua_cuoi" xfId="805"/>
    <cellStyle name="3_Tinh KLHC goi 1" xfId="806"/>
    <cellStyle name="3_tmthiet ke" xfId="807"/>
    <cellStyle name="3_tmthiet ke1" xfId="808"/>
    <cellStyle name="3_Tong hop DT dieu chinh duong 38-95" xfId="809"/>
    <cellStyle name="3_Tong hop khoi luong duong 557 (30-5-2006)" xfId="810"/>
    <cellStyle name="3_tong hop kl nen mat" xfId="811"/>
    <cellStyle name="3_Tong muc dau tu" xfId="812"/>
    <cellStyle name="3_Tong muc KT 20-11 Tan Huong Tuyen2" xfId="813"/>
    <cellStyle name="3_Tuyen so 1-Km0+00 - Km0+852.56" xfId="814"/>
    <cellStyle name="3_TV sua ngay 02-08-06" xfId="815"/>
    <cellStyle name="3_VatLieu 3 cau -NA" xfId="816"/>
    <cellStyle name="3_Yen Na - Yen Tinh  du an 30 -10-2006- Theo 51 bu may" xfId="817"/>
    <cellStyle name="3_Yen Na - Yen Tinh Theo 51 bu may Ghep" xfId="818"/>
    <cellStyle name="3_Yen Na - Yen Tinh Theo 51 -TV NA Ghep" xfId="819"/>
    <cellStyle name="3_Yen Na-Yen Tinh 07" xfId="820"/>
    <cellStyle name="3_ÿÿÿÿÿ" xfId="821"/>
    <cellStyle name="3_ÿÿÿÿÿ_1" xfId="822"/>
    <cellStyle name="4" xfId="823"/>
    <cellStyle name="4_0D5B6000" xfId="824"/>
    <cellStyle name="4_6.Bang_luong_moi_XDCB" xfId="825"/>
    <cellStyle name="4_A che do KS +chi BQL" xfId="826"/>
    <cellStyle name="4_BANG CAM COC GPMB 8km" xfId="827"/>
    <cellStyle name="4_Bang tong hop khoi luong" xfId="828"/>
    <cellStyle name="4_BC thang" xfId="829"/>
    <cellStyle name="4_Book1" xfId="830"/>
    <cellStyle name="4_Book1_02-07 Tuyen chinh" xfId="831"/>
    <cellStyle name="4_Book1_02-07Tuyen Nhanh" xfId="832"/>
    <cellStyle name="4_Book1_1" xfId="833"/>
    <cellStyle name="4_Book1_1_Phụ luc goi 5" xfId="834"/>
    <cellStyle name="4_Book1_BC thang" xfId="835"/>
    <cellStyle name="4_Book1_Book1" xfId="836"/>
    <cellStyle name="4_Book1_Cau Hoa Son Km 1+441.06 (14-12-2006)" xfId="837"/>
    <cellStyle name="4_Book1_Cau Hoa Son Km 1+441.06 (22-10-2006)" xfId="838"/>
    <cellStyle name="4_Book1_Cau Hoa Son Km 1+441.06 (24-10-2006)" xfId="839"/>
    <cellStyle name="4_Book1_Cau Nam Tot(ngay 2-10-2006)" xfId="840"/>
    <cellStyle name="4_Book1_CAU XOP XANG II(su­a)" xfId="841"/>
    <cellStyle name="4_Book1_Dieu phoi dat goi 1" xfId="842"/>
    <cellStyle name="4_Book1_Dieu phoi dat goi 2" xfId="843"/>
    <cellStyle name="4_Book1_DT 27-9-2006 nop SKH" xfId="844"/>
    <cellStyle name="4_Book1_DT Kha thi ngay 11-2-06" xfId="845"/>
    <cellStyle name="4_Book1_DT ngay 04-01-2006" xfId="846"/>
    <cellStyle name="4_Book1_DT ngay 11-4-2006" xfId="847"/>
    <cellStyle name="4_Book1_DT ngay 15-11-05" xfId="848"/>
    <cellStyle name="4_Book1_DT theo DM24" xfId="849"/>
    <cellStyle name="4_Book1_DT Yen Na - Yen Tinh Theo 51 bu may CT8" xfId="850"/>
    <cellStyle name="4_Book1_Du toan KT-TCsua theo TT 03 - YC 471" xfId="851"/>
    <cellStyle name="4_Book1_Du toan Phuong lam" xfId="852"/>
    <cellStyle name="4_Book1_Du toan QL 27 (23-12-2005)" xfId="853"/>
    <cellStyle name="4_Book1_DuAnKT ngay 11-2-2006" xfId="854"/>
    <cellStyle name="4_Book1_Goi 1" xfId="855"/>
    <cellStyle name="4_Book1_Goi thau so 2 (20-6-2006)" xfId="856"/>
    <cellStyle name="4_Book1_Goi02(25-05-2006)" xfId="857"/>
    <cellStyle name="4_Book1_K C N - HUNG DONG L.NHUA" xfId="858"/>
    <cellStyle name="4_Book1_Khoi Luong Hoang Truong - Hoang Phu" xfId="859"/>
    <cellStyle name="4_Book1_KLdao chuan" xfId="860"/>
    <cellStyle name="4_Book1_Muong TL" xfId="861"/>
    <cellStyle name="4_Book1_Sua -  Nam Cam 07" xfId="862"/>
    <cellStyle name="4_Book1_T4-nhanh1(17-6)" xfId="863"/>
    <cellStyle name="4_Book1_Tong muc KT 20-11 Tan Huong Tuyen2" xfId="864"/>
    <cellStyle name="4_Book1_Tuyen so 1-Km0+00 - Km0+852.56" xfId="865"/>
    <cellStyle name="4_Book1_TV sua ngay 02-08-06" xfId="866"/>
    <cellStyle name="4_Book1_xop nhi Gia Q4( 7-3-07)" xfId="867"/>
    <cellStyle name="4_Book1_Yen Na-Yen Tinh 07" xfId="868"/>
    <cellStyle name="4_Book1_Yen Na-Yen tinh 11" xfId="869"/>
    <cellStyle name="4_Book1_ÿÿÿÿÿ" xfId="870"/>
    <cellStyle name="4_C" xfId="871"/>
    <cellStyle name="4_Cau Hoi 115" xfId="872"/>
    <cellStyle name="4_Cau Hua Trai (TT 04)" xfId="873"/>
    <cellStyle name="4_Cau Nam Tot(ngay 2-10-2006)" xfId="874"/>
    <cellStyle name="4_Cau Thanh Ha 1" xfId="875"/>
    <cellStyle name="4_Cau thuy dien Ban La (Cu Anh)" xfId="876"/>
    <cellStyle name="4_Cau thuy dien Ban La (Cu Anh) 2" xfId="877"/>
    <cellStyle name="4_Cau thuy dien Ban La (Cu Anh)_Phụ luc goi 5" xfId="878"/>
    <cellStyle name="4_CAU XOP XANG II(su­a)" xfId="879"/>
    <cellStyle name="4_Chau Thon - Tan Xuan (KCS 8-12-06)" xfId="880"/>
    <cellStyle name="4_Chi phi KS" xfId="881"/>
    <cellStyle name="4_cong" xfId="882"/>
    <cellStyle name="4_cuong sua 9.10" xfId="883"/>
    <cellStyle name="4_Dakt-Cau tinh Hua Phan" xfId="884"/>
    <cellStyle name="4_DIEN" xfId="885"/>
    <cellStyle name="4_Dieu phoi dat goi 1" xfId="886"/>
    <cellStyle name="4_Dieu phoi dat goi 2" xfId="887"/>
    <cellStyle name="4_Dinh muc thiet ke" xfId="888"/>
    <cellStyle name="4_DONGIA" xfId="889"/>
    <cellStyle name="4_DT Kha thi ngay 11-2-06" xfId="890"/>
    <cellStyle name="4_DT KS Cam LAc-10-05-07" xfId="891"/>
    <cellStyle name="4_DT KT ngay 10-9-2005" xfId="892"/>
    <cellStyle name="4_DT ngay 04-01-2006" xfId="893"/>
    <cellStyle name="4_DT ngay 11-4-2006" xfId="894"/>
    <cellStyle name="4_DT ngay 15-11-05" xfId="895"/>
    <cellStyle name="4_DT theo DM24" xfId="896"/>
    <cellStyle name="4_DT Yen Na - Yen Tinh Theo 51 bu may CT8" xfId="897"/>
    <cellStyle name="4_Dtdchinh2397" xfId="898"/>
    <cellStyle name="4_Dtdchinh2397_Phụ luc goi 5" xfId="899"/>
    <cellStyle name="4_DTXL goi 11(20-9-05)" xfId="900"/>
    <cellStyle name="4_du toan" xfId="901"/>
    <cellStyle name="4_du toan (03-11-05)" xfId="902"/>
    <cellStyle name="4_Du toan (12-05-2005) Tham dinh" xfId="903"/>
    <cellStyle name="4_Du toan (23-05-2005) Tham dinh" xfId="904"/>
    <cellStyle name="4_Du toan (5 - 04 - 2004)" xfId="905"/>
    <cellStyle name="4_Du toan (6-3-2005)" xfId="906"/>
    <cellStyle name="4_Du toan (Ban A)" xfId="907"/>
    <cellStyle name="4_Du toan (ngay 13 - 07 - 2004)" xfId="908"/>
    <cellStyle name="4_Du toan (ngay 25-9-06)" xfId="909"/>
    <cellStyle name="4_Du toan 558 (Km17+508.12 - Km 22)" xfId="910"/>
    <cellStyle name="4_Du toan 558 (Km17+508.12 - Km 22) 2" xfId="911"/>
    <cellStyle name="4_Du toan 558 (Km17+508.12 - Km 22)_Phụ luc goi 5" xfId="912"/>
    <cellStyle name="4_Du toan bo sung (11-2004)" xfId="913"/>
    <cellStyle name="4_Du toan Cang Vung Ang (Tham tra 3-11-06)" xfId="914"/>
    <cellStyle name="4_Du toan Cang Vung Ang ngay 09-8-06 " xfId="915"/>
    <cellStyle name="4_Du toan dieu chin theo don gia moi (1-2-2007)" xfId="916"/>
    <cellStyle name="4_Du toan Goi 1" xfId="917"/>
    <cellStyle name="4_du toan goi 12" xfId="918"/>
    <cellStyle name="4_Du toan Goi 2" xfId="919"/>
    <cellStyle name="4_Du toan Huong Lam - Ban Giang (ngay28-11-06)" xfId="920"/>
    <cellStyle name="4_Du toan KT-TCsua theo TT 03 - YC 471" xfId="921"/>
    <cellStyle name="4_Du toan ngay (28-10-2005)" xfId="922"/>
    <cellStyle name="4_Du toan ngay 1-9-2004 (version 1)" xfId="923"/>
    <cellStyle name="4_Du toan Phuong lam" xfId="924"/>
    <cellStyle name="4_Du toan QL 27 (23-12-2005)" xfId="925"/>
    <cellStyle name="4_DuAnKT ngay 11-2-2006" xfId="926"/>
    <cellStyle name="4_DUONGNOIVUNG-QTHANG-QLUU" xfId="927"/>
    <cellStyle name="4_Gia goi 1" xfId="928"/>
    <cellStyle name="4_Gia_VL cau-JIBIC-Ha-tinh" xfId="929"/>
    <cellStyle name="4_Gia_VLQL48_duyet " xfId="930"/>
    <cellStyle name="4_Gia_VLQL48_duyet _Phụ luc goi 5" xfId="931"/>
    <cellStyle name="4_goi 1" xfId="932"/>
    <cellStyle name="4_Goi 1 (TT04)" xfId="933"/>
    <cellStyle name="4_goi 1 duyet theo luong mo (an)" xfId="934"/>
    <cellStyle name="4_Goi 1_1" xfId="935"/>
    <cellStyle name="4_Goi so 1" xfId="936"/>
    <cellStyle name="4_Goi thau so 2 (20-6-2006)" xfId="937"/>
    <cellStyle name="4_Goi02(25-05-2006)" xfId="938"/>
    <cellStyle name="4_Goi1N206" xfId="939"/>
    <cellStyle name="4_Goi2N206" xfId="940"/>
    <cellStyle name="4_Goi4N216" xfId="941"/>
    <cellStyle name="4_Goi5N216" xfId="942"/>
    <cellStyle name="4_Hoi Song" xfId="943"/>
    <cellStyle name="4_HT-LO" xfId="944"/>
    <cellStyle name="4_Khoi luong" xfId="945"/>
    <cellStyle name="4_Khoi luong doan 1" xfId="946"/>
    <cellStyle name="4_Khoi luong doan 2" xfId="947"/>
    <cellStyle name="4_Khoi luong goi 1-QL4D" xfId="948"/>
    <cellStyle name="4_Khoi Luong Hoang Truong - Hoang Phu" xfId="949"/>
    <cellStyle name="4_Khoi luong QL8B" xfId="950"/>
    <cellStyle name="4_KL" xfId="951"/>
    <cellStyle name="4_KL goi 1" xfId="952"/>
    <cellStyle name="4_Kl6-6-05" xfId="953"/>
    <cellStyle name="4_Kldoan3" xfId="954"/>
    <cellStyle name="4_Klnutgiao" xfId="955"/>
    <cellStyle name="4_KLPA2s" xfId="956"/>
    <cellStyle name="4_KlQdinhduyet" xfId="957"/>
    <cellStyle name="4_KlQdinhduyet_Phụ luc goi 5" xfId="958"/>
    <cellStyle name="4_KlQL4goi5KCS" xfId="959"/>
    <cellStyle name="4_Kltayth" xfId="960"/>
    <cellStyle name="4_KltaythQDduyet" xfId="961"/>
    <cellStyle name="4_Kluong4-2004" xfId="962"/>
    <cellStyle name="4_Km329-Km350 (7-6)" xfId="963"/>
    <cellStyle name="4_Km4-Km8+800" xfId="964"/>
    <cellStyle name="4_Long_Lien_Phuong_BVTC" xfId="965"/>
    <cellStyle name="4_Luong A6" xfId="966"/>
    <cellStyle name="4_maugiacotaluy" xfId="967"/>
    <cellStyle name="4_My Thanh Son Thanh" xfId="968"/>
    <cellStyle name="4_Nhom I" xfId="969"/>
    <cellStyle name="4_Project N.Du" xfId="970"/>
    <cellStyle name="4_Project N.Du.dien" xfId="971"/>
    <cellStyle name="4_Project QL4" xfId="972"/>
    <cellStyle name="4_Project QL4 goi 7" xfId="973"/>
    <cellStyle name="4_Project QL4 goi5" xfId="974"/>
    <cellStyle name="4_Project QL4 goi8" xfId="975"/>
    <cellStyle name="4_QL1A-SUA2005" xfId="976"/>
    <cellStyle name="4_Sheet1" xfId="977"/>
    <cellStyle name="4_SuoiTon" xfId="978"/>
    <cellStyle name="4_t" xfId="979"/>
    <cellStyle name="4_Tay THoa" xfId="980"/>
    <cellStyle name="4_Tham tra (8-11)1" xfId="981"/>
    <cellStyle name="4_THKLsua_cuoi" xfId="982"/>
    <cellStyle name="4_Tinh KLHC goi 1" xfId="983"/>
    <cellStyle name="4_tmthiet ke" xfId="984"/>
    <cellStyle name="4_tmthiet ke1" xfId="985"/>
    <cellStyle name="4_Tong hop DT dieu chinh duong 38-95" xfId="986"/>
    <cellStyle name="4_Tong hop khoi luong duong 557 (30-5-2006)" xfId="987"/>
    <cellStyle name="4_tong hop kl nen mat" xfId="988"/>
    <cellStyle name="4_Tong muc dau tu" xfId="989"/>
    <cellStyle name="4_Tong muc KT 20-11 Tan Huong Tuyen2" xfId="990"/>
    <cellStyle name="4_Tuyen so 1-Km0+00 - Km0+852.56" xfId="991"/>
    <cellStyle name="4_TV sua ngay 02-08-06" xfId="992"/>
    <cellStyle name="4_VatLieu 3 cau -NA" xfId="993"/>
    <cellStyle name="4_Yen Na - Yen Tinh  du an 30 -10-2006- Theo 51 bu may" xfId="994"/>
    <cellStyle name="4_Yen Na - Yen Tinh Theo 51 bu may Ghep" xfId="995"/>
    <cellStyle name="4_Yen Na - Yen Tinh Theo 51 -TV NA Ghep" xfId="996"/>
    <cellStyle name="4_Yen Na-Yen Tinh 07" xfId="997"/>
    <cellStyle name="4_ÿÿÿÿÿ" xfId="998"/>
    <cellStyle name="4_ÿÿÿÿÿ_1" xfId="999"/>
    <cellStyle name="40% - Accent1 2" xfId="1000"/>
    <cellStyle name="40% - Accent2 2" xfId="1001"/>
    <cellStyle name="40% - Accent3 2" xfId="1002"/>
    <cellStyle name="40% - Accent4 2" xfId="1003"/>
    <cellStyle name="40% - Accent5 2" xfId="1004"/>
    <cellStyle name="40% - Accent6 2" xfId="1005"/>
    <cellStyle name="40% - Nhấn1" xfId="1006"/>
    <cellStyle name="40% - Nhấn2" xfId="1007"/>
    <cellStyle name="40% - Nhấn3" xfId="1008"/>
    <cellStyle name="40% - Nhấn4" xfId="1009"/>
    <cellStyle name="40% - Nhấn5" xfId="1010"/>
    <cellStyle name="40% - Nhấn6" xfId="1011"/>
    <cellStyle name="6" xfId="1012"/>
    <cellStyle name="6_Book1" xfId="1013"/>
    <cellStyle name="6_Book1_1" xfId="1014"/>
    <cellStyle name="6_Book1_Tuyen (21-7-11)-doan 1" xfId="1015"/>
    <cellStyle name="6_Du toan du thau Cautreo" xfId="1016"/>
    <cellStyle name="6_Phụ luc goi 5" xfId="1017"/>
    <cellStyle name="6_TDT 3 xa VA chinh thuc" xfId="1018"/>
    <cellStyle name="6_TDT-TMDT 3 xa VA dich" xfId="1019"/>
    <cellStyle name="6_Tuyen (20-6-11 PA 2)" xfId="1020"/>
    <cellStyle name="60% - Accent1 2" xfId="1021"/>
    <cellStyle name="60% - Accent2 2" xfId="1022"/>
    <cellStyle name="60% - Accent3 2" xfId="1023"/>
    <cellStyle name="60% - Accent4 2" xfId="1024"/>
    <cellStyle name="60% - Accent5 2" xfId="1025"/>
    <cellStyle name="60% - Accent6 2" xfId="1026"/>
    <cellStyle name="60% - Nhấn1" xfId="1027"/>
    <cellStyle name="60% - Nhấn2" xfId="1028"/>
    <cellStyle name="60% - Nhấn3" xfId="1029"/>
    <cellStyle name="60% - Nhấn4" xfId="1030"/>
    <cellStyle name="60% - Nhấn5" xfId="1031"/>
    <cellStyle name="60% - Nhấn6" xfId="1032"/>
    <cellStyle name="a" xfId="1033"/>
    <cellStyle name="_x0001_Å»_x001e_´ " xfId="1034"/>
    <cellStyle name="_x0001_Å»_x001e_´_" xfId="1035"/>
    <cellStyle name="Accent1 2" xfId="1036"/>
    <cellStyle name="Accent2 2" xfId="1037"/>
    <cellStyle name="Accent3 2" xfId="1038"/>
    <cellStyle name="Accent4 2" xfId="1039"/>
    <cellStyle name="Accent5 2" xfId="1040"/>
    <cellStyle name="Accent6 2" xfId="1041"/>
    <cellStyle name="ÅëÈ­" xfId="1042"/>
    <cellStyle name="ÅëÈ­ [0]" xfId="1043"/>
    <cellStyle name="AeE­ [0]_INQUIRY ¿?¾÷AßAø " xfId="1044"/>
    <cellStyle name="ÅëÈ­ [0]_L601CPT" xfId="1045"/>
    <cellStyle name="ÅëÈ­_      " xfId="1046"/>
    <cellStyle name="AeE­_INQUIRY ¿?¾÷AßAø " xfId="1047"/>
    <cellStyle name="ÅëÈ­_L601CPT" xfId="1048"/>
    <cellStyle name="args.style" xfId="1049"/>
    <cellStyle name="arial" xfId="1050"/>
    <cellStyle name="ÄÞ¸¶ [0]" xfId="1051"/>
    <cellStyle name="AÞ¸¶ [0]_INQUIRY ¿?¾÷AßAø " xfId="1052"/>
    <cellStyle name="ÄÞ¸¶ [0]_L601CPT" xfId="1053"/>
    <cellStyle name="ÄÞ¸¶_      " xfId="1054"/>
    <cellStyle name="AÞ¸¶_INQUIRY ¿?¾÷AßAø " xfId="1055"/>
    <cellStyle name="ÄÞ¸¶_L601CPT" xfId="1056"/>
    <cellStyle name="AutoFormat Options" xfId="1057"/>
    <cellStyle name="Bad 2" xfId="1058"/>
    <cellStyle name="Body" xfId="1059"/>
    <cellStyle name="C?AØ_¿?¾÷CoE² " xfId="1060"/>
    <cellStyle name="Ç¥ÁØ_      " xfId="1061"/>
    <cellStyle name="C￥AØ_¿μ¾÷CoE² " xfId="1062"/>
    <cellStyle name="Ç¥ÁØ_±¸¹Ì´ëÃ¥" xfId="1063"/>
    <cellStyle name="C￥AØ_≫c¾÷ºIº° AN°e " xfId="1064"/>
    <cellStyle name="Ç¥ÁØ_S" xfId="1065"/>
    <cellStyle name="C￥AØ_Sheet1_¿μ¾÷CoE² " xfId="1066"/>
    <cellStyle name="Ç¥ÁØ_ÿÿÿÿÿÿ_4_ÃÑÇÕ°è " xfId="1067"/>
    <cellStyle name="Calc Currency (0)" xfId="1068"/>
    <cellStyle name="Calc Currency (0) 2" xfId="1069"/>
    <cellStyle name="Calc Currency (0)_TH Nguon NTM 2014" xfId="1070"/>
    <cellStyle name="Calc Currency (2)" xfId="1071"/>
    <cellStyle name="Calc Percent (0)" xfId="1072"/>
    <cellStyle name="Calc Percent (1)" xfId="1073"/>
    <cellStyle name="Calc Percent (2)" xfId="1074"/>
    <cellStyle name="Calc Units (0)" xfId="1075"/>
    <cellStyle name="Calc Units (1)" xfId="1076"/>
    <cellStyle name="Calc Units (2)" xfId="1077"/>
    <cellStyle name="Calculation 2" xfId="1078"/>
    <cellStyle name="category" xfId="1079"/>
    <cellStyle name="CC1" xfId="1080"/>
    <cellStyle name="CC2" xfId="1081"/>
    <cellStyle name="Cerrency_Sheet2_XANGDAU" xfId="1082"/>
    <cellStyle name="chchuyen" xfId="1083"/>
    <cellStyle name="Check Cell 2" xfId="1084"/>
    <cellStyle name="Chi phÝ kh¸c_Book1" xfId="1085"/>
    <cellStyle name="CHUONG" xfId="1086"/>
    <cellStyle name="Comma" xfId="1764" builtinId="3"/>
    <cellStyle name="Comma  - Style1" xfId="1087"/>
    <cellStyle name="Comma  - Style2" xfId="1088"/>
    <cellStyle name="Comma  - Style3" xfId="1089"/>
    <cellStyle name="Comma  - Style4" xfId="1090"/>
    <cellStyle name="Comma  - Style5" xfId="1091"/>
    <cellStyle name="Comma  - Style6" xfId="1092"/>
    <cellStyle name="Comma  - Style7" xfId="1093"/>
    <cellStyle name="Comma  - Style8" xfId="1094"/>
    <cellStyle name="Comma [0] 2" xfId="1095"/>
    <cellStyle name="Comma [0] 3" xfId="1096"/>
    <cellStyle name="Comma [0] 4" xfId="1097"/>
    <cellStyle name="Comma [0] 5" xfId="1098"/>
    <cellStyle name="Comma [0] 6" xfId="1099"/>
    <cellStyle name="Comma [00]" xfId="1100"/>
    <cellStyle name="Comma [1]" xfId="1101"/>
    <cellStyle name="Comma [3]" xfId="1102"/>
    <cellStyle name="Comma [4]" xfId="1103"/>
    <cellStyle name="Comma 10" xfId="1104"/>
    <cellStyle name="Comma 11" xfId="1105"/>
    <cellStyle name="Comma 12" xfId="1106"/>
    <cellStyle name="Comma 13" xfId="1107"/>
    <cellStyle name="Comma 14" xfId="1108"/>
    <cellStyle name="Comma 14 2" xfId="1109"/>
    <cellStyle name="Comma 15" xfId="1110"/>
    <cellStyle name="Comma 16" xfId="1111"/>
    <cellStyle name="Comma 17" xfId="1112"/>
    <cellStyle name="Comma 17 2" xfId="1113"/>
    <cellStyle name="Comma 17 2 2" xfId="1114"/>
    <cellStyle name="Comma 17 2 3" xfId="1115"/>
    <cellStyle name="Comma 17_TH Nguon NTM 2014" xfId="1116"/>
    <cellStyle name="Comma 18" xfId="1117"/>
    <cellStyle name="Comma 18 2" xfId="1118"/>
    <cellStyle name="Comma 19" xfId="1119"/>
    <cellStyle name="Comma 2" xfId="1120"/>
    <cellStyle name="Comma 2 2" xfId="1121"/>
    <cellStyle name="Comma 2 2 2" xfId="1122"/>
    <cellStyle name="Comma 2 3" xfId="1123"/>
    <cellStyle name="Comma 2 4" xfId="1124"/>
    <cellStyle name="Comma 2 5" xfId="1125"/>
    <cellStyle name="Comma 2_Phụ luc goi 5" xfId="1126"/>
    <cellStyle name="Comma 20" xfId="1127"/>
    <cellStyle name="Comma 21" xfId="1128"/>
    <cellStyle name="Comma 22" xfId="1129"/>
    <cellStyle name="Comma 23" xfId="1130"/>
    <cellStyle name="Comma 24" xfId="1131"/>
    <cellStyle name="Comma 24 2" xfId="1132"/>
    <cellStyle name="Comma 24 3" xfId="1133"/>
    <cellStyle name="Comma 25" xfId="1753"/>
    <cellStyle name="Comma 26" xfId="1754"/>
    <cellStyle name="Comma 3" xfId="1134"/>
    <cellStyle name="Comma 3 2" xfId="1135"/>
    <cellStyle name="Comma 3 2 2" xfId="1136"/>
    <cellStyle name="Comma 3 2 3" xfId="1137"/>
    <cellStyle name="Comma 3 3" xfId="1755"/>
    <cellStyle name="Comma 4" xfId="1138"/>
    <cellStyle name="Comma 4 2" xfId="1139"/>
    <cellStyle name="Comma 4_TH Nguon NTM 2014" xfId="1140"/>
    <cellStyle name="Comma 5" xfId="1141"/>
    <cellStyle name="Comma 5 2" xfId="1142"/>
    <cellStyle name="Comma 5_TH Nguon NTM 2014" xfId="1143"/>
    <cellStyle name="Comma 6" xfId="1144"/>
    <cellStyle name="Comma 6 2" xfId="1145"/>
    <cellStyle name="Comma 6_TH Nguon NTM 2014" xfId="1146"/>
    <cellStyle name="Comma 7" xfId="1147"/>
    <cellStyle name="Comma 8" xfId="1148"/>
    <cellStyle name="Comma 9" xfId="1149"/>
    <cellStyle name="comma zerodec" xfId="1150"/>
    <cellStyle name="Comma0" xfId="1151"/>
    <cellStyle name="Comma12" xfId="1152"/>
    <cellStyle name="Comma4" xfId="1153"/>
    <cellStyle name="Copied" xfId="1154"/>
    <cellStyle name="COST1" xfId="1155"/>
    <cellStyle name="Co聭ma_Sheet1" xfId="1156"/>
    <cellStyle name="Cࡵrrency_Sheet1_PRODUCTĠ" xfId="1157"/>
    <cellStyle name="_x0001_CS_x0006_RMO[" xfId="1158"/>
    <cellStyle name="_x0001_CS_x0006_RMO_" xfId="1159"/>
    <cellStyle name="CT1" xfId="1160"/>
    <cellStyle name="CT2" xfId="1161"/>
    <cellStyle name="CT4" xfId="1162"/>
    <cellStyle name="CT5" xfId="1163"/>
    <cellStyle name="ct7" xfId="1164"/>
    <cellStyle name="ct8" xfId="1165"/>
    <cellStyle name="cth1" xfId="1166"/>
    <cellStyle name="Cthuc" xfId="1167"/>
    <cellStyle name="Cthuc1" xfId="1168"/>
    <cellStyle name="Currency [00]" xfId="1169"/>
    <cellStyle name="Currency 2" xfId="1170"/>
    <cellStyle name="Currency0" xfId="1171"/>
    <cellStyle name="Currency1" xfId="1172"/>
    <cellStyle name="d" xfId="1173"/>
    <cellStyle name="d%" xfId="1174"/>
    <cellStyle name="d_Phụ luc goi 5" xfId="1175"/>
    <cellStyle name="D1" xfId="1176"/>
    <cellStyle name="Date" xfId="1177"/>
    <cellStyle name="Date Short" xfId="1178"/>
    <cellStyle name="Đầu ra" xfId="1179"/>
    <cellStyle name="Đầu vào" xfId="1180"/>
    <cellStyle name="Đề mục 1" xfId="1181"/>
    <cellStyle name="Đề mục 2" xfId="1182"/>
    <cellStyle name="Đề mục 3" xfId="1183"/>
    <cellStyle name="Đề mục 4" xfId="1184"/>
    <cellStyle name="Dezimal [0]_ALLE_ITEMS_280800_EV_NL" xfId="1185"/>
    <cellStyle name="Dezimal_AKE_100N" xfId="1186"/>
    <cellStyle name="Dg" xfId="1187"/>
    <cellStyle name="Dgia" xfId="1188"/>
    <cellStyle name="_x0001_dÏÈ¹ " xfId="1189"/>
    <cellStyle name="_x0001_dÏÈ¹_" xfId="1190"/>
    <cellStyle name="Dollar (zero dec)" xfId="1191"/>
    <cellStyle name="Don gia" xfId="1192"/>
    <cellStyle name="DuToanBXD" xfId="1193"/>
    <cellStyle name="Dziesi?tny [0]_Invoices2001Slovakia" xfId="1194"/>
    <cellStyle name="Dziesi?tny_Invoices2001Slovakia" xfId="1195"/>
    <cellStyle name="Dziesietny [0]_Invoices2001Slovakia" xfId="1196"/>
    <cellStyle name="Dziesiętny [0]_Invoices2001Slovakia" xfId="1197"/>
    <cellStyle name="Dziesietny [0]_Invoices2001Slovakia_Book1" xfId="1198"/>
    <cellStyle name="Dziesiętny [0]_Invoices2001Slovakia_Book1" xfId="1199"/>
    <cellStyle name="Dziesietny [0]_Invoices2001Slovakia_Book1_Tong hop Cac tuyen(9-1-06)" xfId="1200"/>
    <cellStyle name="Dziesiętny [0]_Invoices2001Slovakia_Book1_Tong hop Cac tuyen(9-1-06)" xfId="1201"/>
    <cellStyle name="Dziesietny [0]_Invoices2001Slovakia_KL K.C mat duong" xfId="1202"/>
    <cellStyle name="Dziesiętny [0]_Invoices2001Slovakia_Nhalamviec VTC(25-1-05)" xfId="1203"/>
    <cellStyle name="Dziesietny [0]_Invoices2001Slovakia_TDT KHANH HOA" xfId="1204"/>
    <cellStyle name="Dziesiętny [0]_Invoices2001Slovakia_TDT KHANH HOA" xfId="1205"/>
    <cellStyle name="Dziesietny [0]_Invoices2001Slovakia_TDT KHANH HOA_Tong hop Cac tuyen(9-1-06)" xfId="1206"/>
    <cellStyle name="Dziesiętny [0]_Invoices2001Slovakia_TDT KHANH HOA_Tong hop Cac tuyen(9-1-06)" xfId="1207"/>
    <cellStyle name="Dziesietny [0]_Invoices2001Slovakia_TDT quangngai" xfId="1208"/>
    <cellStyle name="Dziesiętny [0]_Invoices2001Slovakia_TDT quangngai" xfId="1209"/>
    <cellStyle name="Dziesietny [0]_Invoices2001Slovakia_Tong hop Cac tuyen(9-1-06)" xfId="1210"/>
    <cellStyle name="Dziesietny_Invoices2001Slovakia" xfId="1211"/>
    <cellStyle name="Dziesiętny_Invoices2001Slovakia" xfId="1212"/>
    <cellStyle name="Dziesietny_Invoices2001Slovakia_Book1" xfId="1213"/>
    <cellStyle name="Dziesiętny_Invoices2001Slovakia_Book1" xfId="1214"/>
    <cellStyle name="Dziesietny_Invoices2001Slovakia_Book1_Tong hop Cac tuyen(9-1-06)" xfId="1215"/>
    <cellStyle name="Dziesiętny_Invoices2001Slovakia_Book1_Tong hop Cac tuyen(9-1-06)" xfId="1216"/>
    <cellStyle name="Dziesietny_Invoices2001Slovakia_KL K.C mat duong" xfId="1217"/>
    <cellStyle name="Dziesiętny_Invoices2001Slovakia_Nhalamviec VTC(25-1-05)" xfId="1218"/>
    <cellStyle name="Dziesietny_Invoices2001Slovakia_TDT KHANH HOA" xfId="1219"/>
    <cellStyle name="Dziesiętny_Invoices2001Slovakia_TDT KHANH HOA" xfId="1220"/>
    <cellStyle name="Dziesietny_Invoices2001Slovakia_TDT KHANH HOA_Tong hop Cac tuyen(9-1-06)" xfId="1221"/>
    <cellStyle name="Dziesiętny_Invoices2001Slovakia_TDT KHANH HOA_Tong hop Cac tuyen(9-1-06)" xfId="1222"/>
    <cellStyle name="Dziesietny_Invoices2001Slovakia_TDT quangngai" xfId="1223"/>
    <cellStyle name="Dziesiętny_Invoices2001Slovakia_TDT quangngai" xfId="1224"/>
    <cellStyle name="Dziesietny_Invoices2001Slovakia_Tong hop Cac tuyen(9-1-06)" xfId="1225"/>
    <cellStyle name="e" xfId="1226"/>
    <cellStyle name="eeee" xfId="1227"/>
    <cellStyle name="Enter Currency (0)" xfId="1228"/>
    <cellStyle name="Enter Currency (2)" xfId="1229"/>
    <cellStyle name="Enter Units (0)" xfId="1230"/>
    <cellStyle name="Enter Units (1)" xfId="1231"/>
    <cellStyle name="Enter Units (2)" xfId="1232"/>
    <cellStyle name="Entered" xfId="1233"/>
    <cellStyle name="Euro" xfId="1234"/>
    <cellStyle name="Explanatory Text 2" xfId="1235"/>
    <cellStyle name="f" xfId="1236"/>
    <cellStyle name="Fixed" xfId="1237"/>
    <cellStyle name="Font Britannic16" xfId="1238"/>
    <cellStyle name="Font Britannic18" xfId="1239"/>
    <cellStyle name="Font CenturyCond 18" xfId="1240"/>
    <cellStyle name="Font Cond20" xfId="1241"/>
    <cellStyle name="Font LucidaSans16" xfId="1242"/>
    <cellStyle name="Font NewCenturyCond18" xfId="1243"/>
    <cellStyle name="Font Ottawa14" xfId="1244"/>
    <cellStyle name="Font Ottawa16" xfId="1245"/>
    <cellStyle name="Ghi chú" xfId="1246"/>
    <cellStyle name="Good 2" xfId="1247"/>
    <cellStyle name="Grey" xfId="1248"/>
    <cellStyle name="Group" xfId="1249"/>
    <cellStyle name="H" xfId="1250"/>
    <cellStyle name="ha" xfId="1251"/>
    <cellStyle name="Head 1" xfId="1252"/>
    <cellStyle name="HEADER" xfId="1253"/>
    <cellStyle name="Header1" xfId="1254"/>
    <cellStyle name="Header2" xfId="1255"/>
    <cellStyle name="Heading 1 2" xfId="1256"/>
    <cellStyle name="Heading 1 3" xfId="1257"/>
    <cellStyle name="Heading 2 2" xfId="1258"/>
    <cellStyle name="Heading 2 3" xfId="1259"/>
    <cellStyle name="Heading 3 2" xfId="1260"/>
    <cellStyle name="Heading 4 2" xfId="1261"/>
    <cellStyle name="Heading1" xfId="1262"/>
    <cellStyle name="Heading2" xfId="1263"/>
    <cellStyle name="HEADINGS" xfId="1264"/>
    <cellStyle name="HEADINGSTOP" xfId="1265"/>
    <cellStyle name="headoption" xfId="1266"/>
    <cellStyle name="Hoa-Scholl" xfId="1267"/>
    <cellStyle name="HUY" xfId="1268"/>
    <cellStyle name="i phÝ kh¸c_B¶ng 2" xfId="1269"/>
    <cellStyle name="I.3" xfId="1270"/>
    <cellStyle name="i·0" xfId="1271"/>
    <cellStyle name="_x0001_í½?" xfId="1272"/>
    <cellStyle name="ï-¾È»ê_BiÓu TB" xfId="1273"/>
    <cellStyle name="_x0001_íå_x001b_ô " xfId="1274"/>
    <cellStyle name="_x0001_íå_x001b_ô_" xfId="1275"/>
    <cellStyle name="Input [yellow]" xfId="1276"/>
    <cellStyle name="Input 2" xfId="1277"/>
    <cellStyle name="Input Cells" xfId="1278"/>
    <cellStyle name="k" xfId="1279"/>
    <cellStyle name="kh¸c_Bang Chi tieu" xfId="1280"/>
    <cellStyle name="khanh" xfId="1281"/>
    <cellStyle name="khung" xfId="1282"/>
    <cellStyle name="Kiểm tra Ô" xfId="1283"/>
    <cellStyle name="Ledger 17 x 11 in" xfId="1284"/>
    <cellStyle name="Lien hypertexte" xfId="1285"/>
    <cellStyle name="Link Currency (0)" xfId="1286"/>
    <cellStyle name="Link Currency (2)" xfId="1287"/>
    <cellStyle name="Link Units (0)" xfId="1288"/>
    <cellStyle name="Link Units (1)" xfId="1289"/>
    <cellStyle name="Link Units (2)" xfId="1290"/>
    <cellStyle name="Linked Cell 2" xfId="1291"/>
    <cellStyle name="Linked Cells" xfId="1292"/>
    <cellStyle name="luc" xfId="1293"/>
    <cellStyle name="luc2" xfId="1294"/>
    <cellStyle name="manhcuong" xfId="1295"/>
    <cellStyle name="MAU" xfId="1296"/>
    <cellStyle name="Migliaia (0)_CALPREZZ" xfId="1297"/>
    <cellStyle name="Migliaia_ PESO ELETTR." xfId="1298"/>
    <cellStyle name="Millares [0]_Well Timing" xfId="1299"/>
    <cellStyle name="Millares_Well Timing" xfId="1300"/>
    <cellStyle name="Milliers [0]_      " xfId="1301"/>
    <cellStyle name="Milliers_      " xfId="1302"/>
    <cellStyle name="Môc" xfId="1303"/>
    <cellStyle name="Model" xfId="1304"/>
    <cellStyle name="moi" xfId="1305"/>
    <cellStyle name="moi 2" xfId="1306"/>
    <cellStyle name="moi_TH Nguon NTM 2014" xfId="1307"/>
    <cellStyle name="Mon?aire [0]_!!!GO" xfId="1308"/>
    <cellStyle name="Mon?aire_!!!GO" xfId="1309"/>
    <cellStyle name="Moneda [0]_Well Timing" xfId="1310"/>
    <cellStyle name="Moneda_Well Timing" xfId="1311"/>
    <cellStyle name="Monétaire [0]_      " xfId="1312"/>
    <cellStyle name="Monétaire_      " xfId="1313"/>
    <cellStyle name="n" xfId="1314"/>
    <cellStyle name="n1" xfId="1315"/>
    <cellStyle name="Neutral 2" xfId="1316"/>
    <cellStyle name="New" xfId="1317"/>
    <cellStyle name="New Times Roman" xfId="1318"/>
    <cellStyle name="New_Phụ luc goi 5" xfId="1319"/>
    <cellStyle name="Nhấn1" xfId="1320"/>
    <cellStyle name="Nhấn2" xfId="1321"/>
    <cellStyle name="Nhấn3" xfId="1322"/>
    <cellStyle name="Nhấn4" xfId="1323"/>
    <cellStyle name="Nhấn5" xfId="1324"/>
    <cellStyle name="Nhấn6" xfId="1325"/>
    <cellStyle name="no dec" xfId="1326"/>
    <cellStyle name="ÑONVÒ" xfId="1327"/>
    <cellStyle name="Normal" xfId="0" builtinId="0"/>
    <cellStyle name="Normal - Style1" xfId="1328"/>
    <cellStyle name="Normal - Style1 2" xfId="1329"/>
    <cellStyle name="Normal - Style1_TH Nguon NTM 2014" xfId="1330"/>
    <cellStyle name="Normal - 유형1" xfId="1331"/>
    <cellStyle name="Normal 10" xfId="1332"/>
    <cellStyle name="Normal 10 2" xfId="1333"/>
    <cellStyle name="Normal 10 3" xfId="1756"/>
    <cellStyle name="Normal 11" xfId="1334"/>
    <cellStyle name="Normal 12" xfId="1335"/>
    <cellStyle name="Normal 13" xfId="1336"/>
    <cellStyle name="Normal 14" xfId="1337"/>
    <cellStyle name="Normal 15" xfId="1338"/>
    <cellStyle name="Normal 16" xfId="1339"/>
    <cellStyle name="Normal 17" xfId="1340"/>
    <cellStyle name="Normal 18" xfId="1341"/>
    <cellStyle name="Normal 18 2" xfId="1342"/>
    <cellStyle name="Normal 19" xfId="1343"/>
    <cellStyle name="Normal 2" xfId="1344"/>
    <cellStyle name="Normal 2 2" xfId="1345"/>
    <cellStyle name="Normal 2 2 3" xfId="1758"/>
    <cellStyle name="Normal 2 3" xfId="1346"/>
    <cellStyle name="Normal 2 3 2" xfId="1347"/>
    <cellStyle name="Normal 2 4" xfId="1348"/>
    <cellStyle name="Normal 2 5" xfId="1349"/>
    <cellStyle name="Normal 2 6" xfId="1757"/>
    <cellStyle name="Normal 2_Bao cao STC" xfId="1350"/>
    <cellStyle name="Normal 20" xfId="1351"/>
    <cellStyle name="Normal 20 2" xfId="1352"/>
    <cellStyle name="Normal 20 3" xfId="1353"/>
    <cellStyle name="Normal 20_16.4.13. QD Phan bo Von NTM 2016 (PL)" xfId="1354"/>
    <cellStyle name="Normal 21" xfId="1355"/>
    <cellStyle name="Normal 21 2" xfId="1760"/>
    <cellStyle name="Normal 22" xfId="1356"/>
    <cellStyle name="Normal 23" xfId="1357"/>
    <cellStyle name="Normal 23 2" xfId="1358"/>
    <cellStyle name="Normal 23 3" xfId="1359"/>
    <cellStyle name="Normal 23 4" xfId="1360"/>
    <cellStyle name="Normal 24" xfId="1361"/>
    <cellStyle name="Normal 25" xfId="1362"/>
    <cellStyle name="Normal 26" xfId="1752"/>
    <cellStyle name="Normal 27" xfId="1363"/>
    <cellStyle name="Normal 28" xfId="1364"/>
    <cellStyle name="Normal 29" xfId="1365"/>
    <cellStyle name="Normal 3" xfId="1366"/>
    <cellStyle name="Normal 3 2" xfId="1367"/>
    <cellStyle name="Normal 3 2 2" xfId="1761"/>
    <cellStyle name="Normal 3 3" xfId="1368"/>
    <cellStyle name="Normal 3 4" xfId="1369"/>
    <cellStyle name="Normal 3 4 2" xfId="1370"/>
    <cellStyle name="Normal 3 4 3" xfId="1371"/>
    <cellStyle name="Normal 3 4_16.4.13. QD Phan bo Von NTM 2016 (PL)" xfId="1372"/>
    <cellStyle name="Normal 3_TH Nguon NTM 2014" xfId="1373"/>
    <cellStyle name="Normal 30" xfId="1759"/>
    <cellStyle name="Normal 39" xfId="1762"/>
    <cellStyle name="Normal 4" xfId="1374"/>
    <cellStyle name="Normal 4 2" xfId="1375"/>
    <cellStyle name="Normal 4 3" xfId="1376"/>
    <cellStyle name="Normal 4_16.4.13. QD Phan bo Von NTM 2016 (PL)" xfId="1377"/>
    <cellStyle name="Normal 40" xfId="1763"/>
    <cellStyle name="Normal 5" xfId="1378"/>
    <cellStyle name="Normal 5 2" xfId="1379"/>
    <cellStyle name="Normal 5_Bao cao STC" xfId="1380"/>
    <cellStyle name="Normal 6" xfId="1381"/>
    <cellStyle name="Normal 7" xfId="1382"/>
    <cellStyle name="Normal 8" xfId="1383"/>
    <cellStyle name="Normal 9" xfId="1384"/>
    <cellStyle name="Normal 9 2" xfId="1385"/>
    <cellStyle name="Normal 9 2 2" xfId="1386"/>
    <cellStyle name="Normal 9 3" xfId="1387"/>
    <cellStyle name="Normal 9_BAO CAÁO TONG HOP NTM" xfId="1388"/>
    <cellStyle name="Normal_Bieu bao cao nhu cau von ho tro lai suat" xfId="1751"/>
    <cellStyle name="Normal_Ky Anh" xfId="1"/>
    <cellStyle name="Normal1" xfId="1389"/>
    <cellStyle name="Normale_ PESO ELETTR." xfId="1390"/>
    <cellStyle name="Normalny_Cennik obowiazuje od 06-08-2001 r (1)" xfId="1391"/>
    <cellStyle name="Note 2" xfId="1392"/>
    <cellStyle name="NWM" xfId="1393"/>
    <cellStyle name="Ô Được nối kết" xfId="1394"/>
    <cellStyle name="Œ…‹æØ‚è [0.00]_laroux" xfId="1395"/>
    <cellStyle name="Œ…‹æØ‚è_laroux" xfId="1396"/>
    <cellStyle name="oft Excel]_x000d__x000a_Comment=open=/f ‚ðw’è‚·‚é‚ÆAƒ†[ƒU[’è‹`ŠÖ”‚ðŠÖ”“\‚è•t‚¯‚Ìˆê——‚É“o˜^‚·‚é‚±‚Æ‚ª‚Å‚«‚Ü‚·B_x000d__x000a_Maximized" xfId="1397"/>
    <cellStyle name="oft Excel]_x000d__x000a_Comment=open=/f ‚ðŽw’è‚·‚é‚ÆAƒ†[ƒU[’è‹`ŠÖ”‚ðŠÖ”“\‚è•t‚¯‚Ìˆê——‚É“o˜^‚·‚é‚±‚Æ‚ª‚Å‚«‚Ü‚·B_x000d__x000a_Maximized" xfId="1398"/>
    <cellStyle name="oft Excel]_x000d__x000a_Comment=The open=/f lines load custom functions into the Paste Function list._x000d__x000a_Maximized=2_x000d__x000a_Basics=1_x000d__x000a_A" xfId="1399"/>
    <cellStyle name="oft Excel]_x000d__x000a_Comment=The open=/f lines load custom functions into the Paste Function list._x000d__x000a_Maximized=3_x000d__x000a_Basics=1_x000d__x000a_A" xfId="1400"/>
    <cellStyle name="omma [0]_Mktg Prog" xfId="1401"/>
    <cellStyle name="ormal_Sheet1_1" xfId="1402"/>
    <cellStyle name="Output 2" xfId="1403"/>
    <cellStyle name="Pattern" xfId="1404"/>
    <cellStyle name="per.style" xfId="1405"/>
    <cellStyle name="Percent [0]" xfId="1406"/>
    <cellStyle name="Percent [00]" xfId="1407"/>
    <cellStyle name="Percent [2]" xfId="1408"/>
    <cellStyle name="Percent [2] 2" xfId="1409"/>
    <cellStyle name="Percent 2" xfId="1410"/>
    <cellStyle name="Percent 2 2" xfId="1411"/>
    <cellStyle name="Percent 3" xfId="1412"/>
    <cellStyle name="Percent 4" xfId="1413"/>
    <cellStyle name="Percent 4 2" xfId="1414"/>
    <cellStyle name="Percent 5" xfId="1415"/>
    <cellStyle name="PERCENTAGE" xfId="1416"/>
    <cellStyle name="Phong" xfId="1417"/>
    <cellStyle name="PrePop Currency (0)" xfId="1418"/>
    <cellStyle name="PrePop Currency (2)" xfId="1419"/>
    <cellStyle name="PrePop Units (0)" xfId="1420"/>
    <cellStyle name="PrePop Units (1)" xfId="1421"/>
    <cellStyle name="PrePop Units (2)" xfId="1422"/>
    <cellStyle name="pricing" xfId="1423"/>
    <cellStyle name="PSChar" xfId="1424"/>
    <cellStyle name="PSHeading" xfId="1425"/>
    <cellStyle name="Quantity" xfId="1426"/>
    <cellStyle name="regstoresfromspecstores" xfId="1427"/>
    <cellStyle name="RevList" xfId="1428"/>
    <cellStyle name="s" xfId="1429"/>
    <cellStyle name="S—_x0008_" xfId="1430"/>
    <cellStyle name="s]_x000d__x000a_spooler=yes_x000d__x000a_load=_x000d__x000a_Beep=yes_x000d__x000a_NullPort=None_x000d__x000a_BorderWidth=3_x000d__x000a_CursorBlinkRate=1200_x000d__x000a_DoubleClickSpeed=452_x000d__x000a_Programs=co" xfId="1431"/>
    <cellStyle name="S—_x0008__Phụ luc goi 5" xfId="1432"/>
    <cellStyle name="s1" xfId="1433"/>
    <cellStyle name="SAPBEXaggData" xfId="1434"/>
    <cellStyle name="SAPBEXaggDataEmph" xfId="1435"/>
    <cellStyle name="SAPBEXaggItem" xfId="1436"/>
    <cellStyle name="SAPBEXchaText" xfId="1437"/>
    <cellStyle name="SAPBEXexcBad7" xfId="1438"/>
    <cellStyle name="SAPBEXexcBad8" xfId="1439"/>
    <cellStyle name="SAPBEXexcBad9" xfId="1440"/>
    <cellStyle name="SAPBEXexcCritical4" xfId="1441"/>
    <cellStyle name="SAPBEXexcCritical5" xfId="1442"/>
    <cellStyle name="SAPBEXexcCritical6" xfId="1443"/>
    <cellStyle name="SAPBEXexcGood1" xfId="1444"/>
    <cellStyle name="SAPBEXexcGood2" xfId="1445"/>
    <cellStyle name="SAPBEXexcGood3" xfId="1446"/>
    <cellStyle name="SAPBEXfilterDrill" xfId="1447"/>
    <cellStyle name="SAPBEXfilterItem" xfId="1448"/>
    <cellStyle name="SAPBEXfilterText" xfId="1449"/>
    <cellStyle name="SAPBEXformats" xfId="1450"/>
    <cellStyle name="SAPBEXheaderItem" xfId="1451"/>
    <cellStyle name="SAPBEXheaderText" xfId="1452"/>
    <cellStyle name="SAPBEXresData" xfId="1453"/>
    <cellStyle name="SAPBEXresDataEmph" xfId="1454"/>
    <cellStyle name="SAPBEXresItem" xfId="1455"/>
    <cellStyle name="SAPBEXstdData" xfId="1456"/>
    <cellStyle name="SAPBEXstdDataEmph" xfId="1457"/>
    <cellStyle name="SAPBEXstdItem" xfId="1458"/>
    <cellStyle name="SAPBEXtitle" xfId="1459"/>
    <cellStyle name="SAPBEXundefined" xfId="1460"/>
    <cellStyle name="_x0001_sç?" xfId="1461"/>
    <cellStyle name="serJet 1200 Series PCL 6" xfId="1462"/>
    <cellStyle name="SHADEDSTORES" xfId="1463"/>
    <cellStyle name="Siêu nối kết_BANG SO LIEU TONG HOP CAC HO DAN" xfId="1464"/>
    <cellStyle name="songuyen" xfId="1465"/>
    <cellStyle name="specstores" xfId="1466"/>
    <cellStyle name="Standard_AAbgleich" xfId="1467"/>
    <cellStyle name="STTDG" xfId="1468"/>
    <cellStyle name="style" xfId="1469"/>
    <cellStyle name="Style 1" xfId="1470"/>
    <cellStyle name="Style 10" xfId="1471"/>
    <cellStyle name="Style 11" xfId="1472"/>
    <cellStyle name="Style 12" xfId="1473"/>
    <cellStyle name="Style 13" xfId="1474"/>
    <cellStyle name="Style 14" xfId="1475"/>
    <cellStyle name="Style 15" xfId="1476"/>
    <cellStyle name="Style 16" xfId="1477"/>
    <cellStyle name="Style 17" xfId="1478"/>
    <cellStyle name="Style 18" xfId="1479"/>
    <cellStyle name="Style 19" xfId="1480"/>
    <cellStyle name="Style 2" xfId="1481"/>
    <cellStyle name="Style 20" xfId="1482"/>
    <cellStyle name="Style 21" xfId="1483"/>
    <cellStyle name="Style 22" xfId="1484"/>
    <cellStyle name="Style 23" xfId="1485"/>
    <cellStyle name="Style 24" xfId="1486"/>
    <cellStyle name="Style 25" xfId="1487"/>
    <cellStyle name="Style 26" xfId="1488"/>
    <cellStyle name="Style 27" xfId="1489"/>
    <cellStyle name="Style 28" xfId="1490"/>
    <cellStyle name="Style 29" xfId="1491"/>
    <cellStyle name="Style 3" xfId="1492"/>
    <cellStyle name="Style 30" xfId="1493"/>
    <cellStyle name="Style 31" xfId="1494"/>
    <cellStyle name="Style 32" xfId="1495"/>
    <cellStyle name="Style 33" xfId="1496"/>
    <cellStyle name="Style 34" xfId="1497"/>
    <cellStyle name="Style 35" xfId="1498"/>
    <cellStyle name="Style 4" xfId="1499"/>
    <cellStyle name="Style 5" xfId="1500"/>
    <cellStyle name="Style 6" xfId="1501"/>
    <cellStyle name="Style 7" xfId="1502"/>
    <cellStyle name="Style 8" xfId="1503"/>
    <cellStyle name="Style 9" xfId="1504"/>
    <cellStyle name="Style Date" xfId="1505"/>
    <cellStyle name="style_1" xfId="1506"/>
    <cellStyle name="subhead" xfId="1507"/>
    <cellStyle name="Subtotal" xfId="1508"/>
    <cellStyle name="symbol" xfId="1509"/>
    <cellStyle name="T" xfId="1510"/>
    <cellStyle name="T_0D5B6000" xfId="1511"/>
    <cellStyle name="T_AP GIA XA BAO NHAI" xfId="1512"/>
    <cellStyle name="T_Bang ke tra tien Tieu DA GPMB QL70" xfId="1513"/>
    <cellStyle name="T_Bao cao thang G1" xfId="1514"/>
    <cellStyle name="T_Bo sung TT 09 Duong Bac Ngam - Bac Ha sua" xfId="1515"/>
    <cellStyle name="T_Book1" xfId="1516"/>
    <cellStyle name="T_Book1 (version 1)" xfId="1517"/>
    <cellStyle name="T_Book1_1" xfId="1518"/>
    <cellStyle name="T_Book1_1_Book1" xfId="1519"/>
    <cellStyle name="T_Book1_1_Book1_Phụ luc goi 5" xfId="1520"/>
    <cellStyle name="T_Book1_1_Duong Xuan Quang - Thai Nien(408)" xfId="1521"/>
    <cellStyle name="T_Book1_1_Khoi luong" xfId="1522"/>
    <cellStyle name="T_Book1_1_Khoi luong QL8B" xfId="1523"/>
    <cellStyle name="T_Book1_1_Phụ luc goi 5" xfId="1524"/>
    <cellStyle name="T_Book1_1_QL70 lan 3.da t dinh" xfId="1525"/>
    <cellStyle name="T_Book1_1_TDT dieu chinh4.08 (GP-ST)" xfId="1526"/>
    <cellStyle name="T_Book1_1_TDT dieu chinh4.08Xq-Tn" xfId="1527"/>
    <cellStyle name="T_Book1_1_Tong hop" xfId="1528"/>
    <cellStyle name="T_Book1_1_Tuyen (20-6-11 PA 2)" xfId="1529"/>
    <cellStyle name="T_Book1_1_Tuyen (21-7-11)-doan 1" xfId="1530"/>
    <cellStyle name="T_Book1_2" xfId="1531"/>
    <cellStyle name="T_Book1_2_Duong Xuan Quang - Thai Nien(408)" xfId="1532"/>
    <cellStyle name="T_Book1_2_Khoi luong" xfId="1533"/>
    <cellStyle name="T_Book1_2_Phụ luc goi 5" xfId="1534"/>
    <cellStyle name="T_Book1_2_TDT dieu chinh4.08 (GP-ST)" xfId="1535"/>
    <cellStyle name="T_Book1_2_TDT dieu chinh4.08Xq-Tn" xfId="1536"/>
    <cellStyle name="T_Book1_2_Tong hop" xfId="1537"/>
    <cellStyle name="T_Book1_3" xfId="1538"/>
    <cellStyle name="T_Book1_3_Phụ luc goi 5" xfId="1539"/>
    <cellStyle name="T_Book1_Bao cao sơ TC" xfId="1540"/>
    <cellStyle name="T_Book1_Bo sung TT 09 Duong Bac Ngam - Bac Ha sua" xfId="1541"/>
    <cellStyle name="T_Book1_Book1" xfId="1542"/>
    <cellStyle name="T_Book1_Book1_1" xfId="1543"/>
    <cellStyle name="T_Book1_Book1_1_Phụ luc goi 5" xfId="1544"/>
    <cellStyle name="T_Book1_Book1_Book1" xfId="1545"/>
    <cellStyle name="T_Book1_Book1_DCG TT09 G2 3.12.2007" xfId="1546"/>
    <cellStyle name="T_Book1_Book1_Goi 2 in20.4" xfId="1547"/>
    <cellStyle name="T_Book1_Book1_Khoi luong" xfId="1548"/>
    <cellStyle name="T_Book1_Book1_Phụ luc goi 5" xfId="1549"/>
    <cellStyle name="T_Book1_Book1_Sheet1" xfId="1550"/>
    <cellStyle name="T_Book1_Book1_Tong hop" xfId="1551"/>
    <cellStyle name="T_Book1_Book1_Tuyen (20-6-11 PA 2)" xfId="1552"/>
    <cellStyle name="T_Book1_Book1_Tuyen (21-7-11)-doan 1" xfId="1553"/>
    <cellStyle name="T_Book1_Book2" xfId="1554"/>
    <cellStyle name="T_Book1_Cau ha loi HD Truongthinh" xfId="1555"/>
    <cellStyle name="T_Book1_DCG TT09 G2 3.12.2007" xfId="1556"/>
    <cellStyle name="T_Book1_DTduong-goi1" xfId="1557"/>
    <cellStyle name="T_Book1_DTGiangChaChai22.7sua" xfId="1558"/>
    <cellStyle name="T_Book1_Duong Po Ngang - Coc LaySua1.07" xfId="1559"/>
    <cellStyle name="T_Book1_Duong Xuan Quang - Thai Nien(408)" xfId="1560"/>
    <cellStyle name="T_Book1_dutoanLCSP04-km0-5-goi1 (Ban 5 sua 24-8)" xfId="1561"/>
    <cellStyle name="T_Book1_Gia goi 1" xfId="1562"/>
    <cellStyle name="T_Book1_Goi 2 in20.4" xfId="1563"/>
    <cellStyle name="T_Book1_Khoi luong" xfId="1564"/>
    <cellStyle name="T_Book1_Khoi luong QL8B" xfId="1565"/>
    <cellStyle name="T_Book1_Phụ luc goi 5" xfId="1566"/>
    <cellStyle name="T_Book1_QL4 (211-217) TB gia 31-8-2006 sua NC-coma" xfId="1567"/>
    <cellStyle name="T_Book1_QL70_TC_Km188-197-in" xfId="1568"/>
    <cellStyle name="T_Book1_Sheet1" xfId="1569"/>
    <cellStyle name="T_Book1_Sua chua cum tuyen" xfId="1570"/>
    <cellStyle name="T_Book1_TD Khoi luong (TT05)G4" xfId="1571"/>
    <cellStyle name="T_Book1_TDT dieu chinh4.08 (GP-ST)" xfId="1572"/>
    <cellStyle name="T_Book1_TDT dieu chinh4.08Xq-Tn" xfId="1573"/>
    <cellStyle name="T_Book1_Tong hop" xfId="1574"/>
    <cellStyle name="T_Book2" xfId="1575"/>
    <cellStyle name="T_Cao do mong cong, phai tuyen" xfId="1576"/>
    <cellStyle name="T_Cau ha loi HD Truongthinh" xfId="1577"/>
    <cellStyle name="T_Cau Phu Phuong" xfId="1578"/>
    <cellStyle name="T_CDKT" xfId="1579"/>
    <cellStyle name="T_CDKT_Phụ luc goi 5" xfId="1580"/>
    <cellStyle name="T_CHU THANH" xfId="1581"/>
    <cellStyle name="T_cuong sua 9.10" xfId="1582"/>
    <cellStyle name="T_DCG TT09 G2 3.12.2007" xfId="1583"/>
    <cellStyle name="T_DCKS-Tram Ha Tay-trinh" xfId="1584"/>
    <cellStyle name="T_denbu" xfId="1585"/>
    <cellStyle name="T_Don gia Goi thau so 1 (872)" xfId="1586"/>
    <cellStyle name="T_dt1" xfId="1587"/>
    <cellStyle name="T_DTduong-goi1" xfId="1588"/>
    <cellStyle name="T_DTGiangChaChai22.7sua" xfId="1589"/>
    <cellStyle name="T_dtoangiaBXsuaCPK-pai" xfId="1590"/>
    <cellStyle name="T_dtoanSPthemKLcong" xfId="1591"/>
    <cellStyle name="T_dtTL598G1." xfId="1592"/>
    <cellStyle name="T_dtTL598G1._Phụ luc goi 5" xfId="1593"/>
    <cellStyle name="T_DTWB31" xfId="1594"/>
    <cellStyle name="T_DTWB3Sua12.6" xfId="1595"/>
    <cellStyle name="T_Du toan du thau Cautreo" xfId="1596"/>
    <cellStyle name="T_Duong Po Ngang - Coc LaySua1.07" xfId="1597"/>
    <cellStyle name="T_Duong TT xa Nam Khanh" xfId="1598"/>
    <cellStyle name="T_Duong Xuan Quang - Thai Nien(408)" xfId="1599"/>
    <cellStyle name="T_dutoanLCSP04-km0-5-goi1 (Ban 5 sua 24-8)" xfId="1600"/>
    <cellStyle name="T_G_I TCDBVN. BCQTC_U QUANG DAI.QL62.(11)" xfId="1601"/>
    <cellStyle name="T_Gia thanh-chuan" xfId="1602"/>
    <cellStyle name="T_Gia thau Hoang Xuan" xfId="1603"/>
    <cellStyle name="T_Goi 2 in20.4" xfId="1604"/>
    <cellStyle name="T_Goi 5" xfId="1605"/>
    <cellStyle name="T_GoiXL1hem" xfId="1606"/>
    <cellStyle name="T_Khao satD1" xfId="1607"/>
    <cellStyle name="T_Khao satD1_Phụ luc goi 5" xfId="1608"/>
    <cellStyle name="T_Khoi Bung" xfId="1609"/>
    <cellStyle name="T_Khoi luong" xfId="1610"/>
    <cellStyle name="T_Khoi luong QL8B" xfId="1611"/>
    <cellStyle name="T_KHỐI LƯỢNG QUYẾT TOÁN GÓI 5 (TVGS CHẤP THUẬN) TVS" xfId="1612"/>
    <cellStyle name="T_Khoi Xa Ngoai-con 1 ho" xfId="1613"/>
    <cellStyle name="T_Khoiluongduonggiao" xfId="1614"/>
    <cellStyle name="T_KL san nen Phieng Ot" xfId="1615"/>
    <cellStyle name="T_klcongk0_28" xfId="1616"/>
    <cellStyle name="T_Km329-Km350 (7-6)" xfId="1617"/>
    <cellStyle name="T_Phụ luc goi 5" xfId="1618"/>
    <cellStyle name="T_QL70 lan 3.da t dinh" xfId="1619"/>
    <cellStyle name="T_QL70_TC_Km188-197-in" xfId="1620"/>
    <cellStyle name="T_QT di chuyen ca phe" xfId="1621"/>
    <cellStyle name="T_San Nen TDC P.Ot.suaxls" xfId="1622"/>
    <cellStyle name="T_Sheet1" xfId="1623"/>
    <cellStyle name="T_TDT 3 xa VA chinh thuc" xfId="1624"/>
    <cellStyle name="T_TDT dieu chinh4.08 (GP-ST)" xfId="1625"/>
    <cellStyle name="T_Theo doi NT" xfId="1626"/>
    <cellStyle name="T_Thong ke TDTKKT - Nam 2005" xfId="1627"/>
    <cellStyle name="T_tien2004" xfId="1628"/>
    <cellStyle name="T_tien2004_Phụ luc goi 5" xfId="1629"/>
    <cellStyle name="T_Tinh KLHC goi 1" xfId="1630"/>
    <cellStyle name="T_TKE-ChoDon-sua" xfId="1631"/>
    <cellStyle name="T_Tong hop" xfId="1632"/>
    <cellStyle name="T_Tuyen (20-6-11 PA 2)" xfId="1633"/>
    <cellStyle name="T_Tuyen (21-7-11)-doan 1" xfId="1634"/>
    <cellStyle name="T_ÿÿÿÿÿ" xfId="1635"/>
    <cellStyle name="tde" xfId="1636"/>
    <cellStyle name="Text Indent A" xfId="1637"/>
    <cellStyle name="Text Indent B" xfId="1638"/>
    <cellStyle name="Text Indent C" xfId="1639"/>
    <cellStyle name="th" xfId="1640"/>
    <cellStyle name="th 2" xfId="1641"/>
    <cellStyle name="than" xfId="1642"/>
    <cellStyle name="Thanh" xfId="1643"/>
    <cellStyle name="þ_x001d_ð" xfId="1644"/>
    <cellStyle name="þ_x001d_ð¤_x000c_¯þ_x0014__x000d_¨þU_x0001_À_x0004_ _x0015__x000f__x0001__x0001_" xfId="1645"/>
    <cellStyle name="þ_x001d_ð·" xfId="1646"/>
    <cellStyle name="þ_x001d_ð·_x000c_" xfId="1647"/>
    <cellStyle name="þ_x001d_ð·_x000c_æ" xfId="1648"/>
    <cellStyle name="þ_x001d_ð·_x000c_æþ'_x000d_ßþU" xfId="1649"/>
    <cellStyle name="þ_x001d_ð·_x000c_æþ'_x000d_ßþU_x0001_" xfId="1650"/>
    <cellStyle name="þ_x001d_ð·_x000c_æþ'_x000d_ßþU_x0001_Ø" xfId="1651"/>
    <cellStyle name="þ_x001d_ð·_x000c_æþ'_x000d_ßþU_x0001_Ø_x0005_" xfId="1652"/>
    <cellStyle name="þ_x001d_ð·_x000c_æþ'_x000d_ßþU_x0001_Ø_x0005_ü_x0014__x0007__x0001__x0001_" xfId="1653"/>
    <cellStyle name="þ_x001d_ðÇ%Uý—&amp;Hý9_x0008_Ÿ_x0009_s_x000a__x0007__x0001__x0001_" xfId="1654"/>
    <cellStyle name="þ_x001d_ðK_x000c_Fý" xfId="1655"/>
    <cellStyle name="þ_x001d_ðK_x000c_Fý_x001b__x000d_9ýU_x0001_Ð_x0008_¦)_x0007__x0001__x0001_" xfId="1656"/>
    <cellStyle name="thuong-10" xfId="1657"/>
    <cellStyle name="thuong-11" xfId="1658"/>
    <cellStyle name="Thuyet minh" xfId="1659"/>
    <cellStyle name="Tiªu ®Ì" xfId="1660"/>
    <cellStyle name="Tien VN" xfId="1661"/>
    <cellStyle name="Tien1" xfId="1662"/>
    <cellStyle name="Tiêu đề" xfId="1663"/>
    <cellStyle name="Tieu_de_2" xfId="1664"/>
    <cellStyle name="Times New Roman" xfId="1665"/>
    <cellStyle name="Tính toán" xfId="1666"/>
    <cellStyle name="TiÓu môc" xfId="1667"/>
    <cellStyle name="tit1" xfId="1668"/>
    <cellStyle name="tit2" xfId="1669"/>
    <cellStyle name="tit3" xfId="1670"/>
    <cellStyle name="tit4" xfId="1671"/>
    <cellStyle name="Title 2" xfId="1672"/>
    <cellStyle name="Tổng" xfId="1673"/>
    <cellStyle name="Tongcong" xfId="1674"/>
    <cellStyle name="Tốt" xfId="1675"/>
    <cellStyle name="Total 2" xfId="1676"/>
    <cellStyle name="Total 3" xfId="1677"/>
    <cellStyle name="Trung tính" xfId="1678"/>
    <cellStyle name="Tusental (0)_pldt" xfId="1679"/>
    <cellStyle name="Tusental_pldt" xfId="1680"/>
    <cellStyle name="ux_3_¼­¿ï-¾È»ê" xfId="1681"/>
    <cellStyle name="Valuta (0)_CALPREZZ" xfId="1682"/>
    <cellStyle name="Valuta_ PESO ELETTR." xfId="1683"/>
    <cellStyle name="Văn bản Cảnh báo" xfId="1684"/>
    <cellStyle name="Văn bản Giải thích" xfId="1685"/>
    <cellStyle name="VANG1" xfId="1686"/>
    <cellStyle name="viet" xfId="1687"/>
    <cellStyle name="viet2" xfId="1688"/>
    <cellStyle name="Vietnam 1" xfId="1689"/>
    <cellStyle name="VN new romanNormal" xfId="1690"/>
    <cellStyle name="Vn Time 13" xfId="1691"/>
    <cellStyle name="Vn Time 14" xfId="1692"/>
    <cellStyle name="VN time new roman" xfId="1693"/>
    <cellStyle name="vn_time" xfId="1694"/>
    <cellStyle name="vnbo" xfId="1695"/>
    <cellStyle name="vnhead1" xfId="1696"/>
    <cellStyle name="vnhead2" xfId="1697"/>
    <cellStyle name="vnhead3" xfId="1698"/>
    <cellStyle name="vnhead4" xfId="1699"/>
    <cellStyle name="vntxt1" xfId="1700"/>
    <cellStyle name="vntxt2" xfId="1701"/>
    <cellStyle name="Währung [0]_ALLE_ITEMS_280800_EV_NL" xfId="1702"/>
    <cellStyle name="Währung_AKE_100N" xfId="1703"/>
    <cellStyle name="Walutowy [0]_Invoices2001Slovakia" xfId="1704"/>
    <cellStyle name="Walutowy_Invoices2001Slovakia" xfId="1705"/>
    <cellStyle name="Warning Text 2" xfId="1706"/>
    <cellStyle name="Worksheet" xfId="1707"/>
    <cellStyle name="xã Hộ Độ" xfId="1708"/>
    <cellStyle name="xan1" xfId="1709"/>
    <cellStyle name="Xấu" xfId="1710"/>
    <cellStyle name="xuan" xfId="1711"/>
    <cellStyle name="Ý kh¸c_B¶ng 1 (2)" xfId="1712"/>
    <cellStyle name=" [0.00]_ Att. 1- Cover" xfId="1713"/>
    <cellStyle name="_ Att. 1- Cover" xfId="1714"/>
    <cellStyle name="?_ Att. 1- Cover" xfId="1715"/>
    <cellStyle name="똿뗦먛귟 [0.00]_PRODUCT DETAIL Q1" xfId="1716"/>
    <cellStyle name="똿뗦먛귟_PRODUCT DETAIL Q1" xfId="1717"/>
    <cellStyle name="믅됞 [0.00]_PRODUCT DETAIL Q1" xfId="1718"/>
    <cellStyle name="믅됞_PRODUCT DETAIL Q1" xfId="1719"/>
    <cellStyle name="백분율_95" xfId="1720"/>
    <cellStyle name="뷭?_BOOKSHIP" xfId="1721"/>
    <cellStyle name="안건회계법인" xfId="1722"/>
    <cellStyle name="콤맀_Sheet1_총괄표 (수출입) (2)" xfId="1723"/>
    <cellStyle name="콤마 [ - 유형1" xfId="1724"/>
    <cellStyle name="콤마 [ - 유형2" xfId="1725"/>
    <cellStyle name="콤마 [ - 유형3" xfId="1726"/>
    <cellStyle name="콤마 [ - 유형4" xfId="1727"/>
    <cellStyle name="콤마 [ - 유형5" xfId="1728"/>
    <cellStyle name="콤마 [ - 유형6" xfId="1729"/>
    <cellStyle name="콤마 [ - 유형7" xfId="1730"/>
    <cellStyle name="콤마 [ - 유형8" xfId="1731"/>
    <cellStyle name="콤마 [0]_ 비목별 월별기술 " xfId="1732"/>
    <cellStyle name="콤마_ 비목별 월별기술 " xfId="1733"/>
    <cellStyle name="통화 [0]_1" xfId="1734"/>
    <cellStyle name="통화_1" xfId="1735"/>
    <cellStyle name="표섀_변경(최종)" xfId="1736"/>
    <cellStyle name="표준_ 97년 경영분석(안)" xfId="1737"/>
    <cellStyle name="一般_00Q3902REV.1" xfId="1738"/>
    <cellStyle name="千分位[0]_00Q3902REV.1" xfId="1739"/>
    <cellStyle name="千分位_00Q3902REV.1" xfId="1740"/>
    <cellStyle name="桁区切り [0.00]_3_RawWaterTrans" xfId="1741"/>
    <cellStyle name="桁区切り_BE-BQ" xfId="1742"/>
    <cellStyle name="標準_(A1)BOQ " xfId="1743"/>
    <cellStyle name="貨幣 [0]_00Q3902REV.1" xfId="1744"/>
    <cellStyle name="貨幣[0]_BRE" xfId="1745"/>
    <cellStyle name="貨幣_00Q3902REV.1" xfId="1746"/>
    <cellStyle name="超連結_Book1" xfId="1747"/>
    <cellStyle name="通貨 [0.00]_BE-BQ" xfId="1748"/>
    <cellStyle name="通貨_BE-BQ" xfId="1749"/>
    <cellStyle name="隨後的超連結_Book1" xfId="17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g%20Quan-HX\QUAN%20NSHX\TAI%20LIEU%20NONG%20THON%20MOI\TL%20QUAN\NAM%202018\Cong%20van%20di\So%20sanh%20NQ%2033%20v&#224;%20NQ%20moi\Phu%20bieu%20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n Loc"/>
      <sheetName val="02 Loc Ha"/>
      <sheetName val="03 Vu Quang"/>
      <sheetName val="Du kien thu đat do thi NX"/>
      <sheetName val="So sanh NQ"/>
      <sheetName val="Phu bieu BC"/>
    </sheetNames>
    <definedNames>
      <definedName name="DSTD_Clear"/>
      <definedName name="fsf"/>
      <definedName name="PtichDTL"/>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41"/>
  <sheetViews>
    <sheetView zoomScaleNormal="100" workbookViewId="0">
      <pane xSplit="2" ySplit="8" topLeftCell="F9" activePane="bottomRight" state="frozen"/>
      <selection pane="topRight" activeCell="C1" sqref="C1"/>
      <selection pane="bottomLeft" activeCell="A12" sqref="A12"/>
      <selection pane="bottomRight" activeCell="O9" sqref="O9"/>
    </sheetView>
  </sheetViews>
  <sheetFormatPr defaultColWidth="9" defaultRowHeight="10.199999999999999"/>
  <cols>
    <col min="1" max="1" width="3.09765625" style="3" customWidth="1"/>
    <col min="2" max="2" width="15.19921875" style="2" customWidth="1"/>
    <col min="3" max="6" width="5.59765625" style="2" customWidth="1"/>
    <col min="7" max="7" width="5.69921875" style="2" customWidth="1"/>
    <col min="8" max="8" width="5.59765625" style="2" customWidth="1"/>
    <col min="9" max="9" width="7" style="2" bestFit="1" customWidth="1"/>
    <col min="10" max="11" width="6.09765625" style="2" bestFit="1" customWidth="1"/>
    <col min="12" max="12" width="5.8984375" style="2" customWidth="1"/>
    <col min="13" max="13" width="7.09765625" style="2" customWidth="1"/>
    <col min="14" max="14" width="7" style="2" bestFit="1" customWidth="1"/>
    <col min="15" max="16" width="6.09765625" style="2" bestFit="1" customWidth="1"/>
    <col min="17" max="17" width="5.8984375" style="2" customWidth="1"/>
    <col min="18" max="18" width="7" style="2" bestFit="1" customWidth="1"/>
    <col min="19" max="19" width="5.59765625" style="2" customWidth="1"/>
    <col min="20" max="22" width="5.8984375" style="2" customWidth="1"/>
    <col min="23" max="23" width="5.19921875" style="2" customWidth="1"/>
    <col min="24" max="25" width="5.59765625" style="2" customWidth="1"/>
    <col min="26" max="26" width="5.8984375" style="2" customWidth="1"/>
    <col min="27" max="27" width="5.59765625" style="1" customWidth="1"/>
    <col min="28" max="29" width="6.5" style="1" bestFit="1" customWidth="1"/>
    <col min="30" max="32" width="6.59765625" style="1" bestFit="1" customWidth="1"/>
    <col min="33" max="16384" width="9" style="1"/>
  </cols>
  <sheetData>
    <row r="1" spans="1:32" s="17" customFormat="1" ht="15.6">
      <c r="A1" s="9" t="s">
        <v>561</v>
      </c>
      <c r="B1" s="16"/>
      <c r="C1" s="16"/>
      <c r="D1" s="16"/>
      <c r="E1" s="16"/>
      <c r="F1" s="16"/>
      <c r="G1" s="16"/>
      <c r="H1" s="16"/>
      <c r="I1" s="16"/>
      <c r="J1" s="16"/>
      <c r="K1" s="16"/>
      <c r="L1" s="16"/>
      <c r="M1" s="16"/>
      <c r="N1" s="16"/>
      <c r="O1" s="16"/>
      <c r="P1" s="16"/>
      <c r="Q1" s="16"/>
      <c r="R1" s="16"/>
      <c r="S1" s="16"/>
      <c r="T1" s="16"/>
      <c r="U1" s="16"/>
      <c r="V1" s="16"/>
      <c r="W1" s="16"/>
      <c r="X1" s="16"/>
      <c r="Y1" s="16"/>
      <c r="Z1" s="16"/>
    </row>
    <row r="2" spans="1:32" s="7" customFormat="1" ht="15.6">
      <c r="A2" s="274" t="s">
        <v>559</v>
      </c>
      <c r="M2" s="8"/>
      <c r="N2" s="8"/>
      <c r="O2" s="8"/>
      <c r="P2" s="8"/>
      <c r="Q2" s="8"/>
      <c r="R2" s="8"/>
      <c r="S2" s="8"/>
      <c r="T2" s="8"/>
      <c r="U2" s="8"/>
      <c r="V2" s="8"/>
      <c r="W2" s="8"/>
      <c r="X2" s="8"/>
      <c r="Y2" s="8"/>
      <c r="Z2" s="8"/>
    </row>
    <row r="3" spans="1:32" s="7" customFormat="1" ht="15.6">
      <c r="A3" s="20"/>
      <c r="B3" s="380" t="s">
        <v>247</v>
      </c>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row>
    <row r="4" spans="1:32" s="7" customFormat="1" ht="15.6">
      <c r="A4" s="20"/>
      <c r="B4" s="8"/>
      <c r="C4" s="8"/>
      <c r="D4" s="8"/>
      <c r="E4" s="8"/>
      <c r="F4" s="8"/>
      <c r="G4" s="8"/>
      <c r="H4" s="8"/>
      <c r="I4" s="8"/>
      <c r="J4" s="8"/>
      <c r="K4" s="8"/>
      <c r="L4" s="8"/>
      <c r="M4" s="8"/>
      <c r="N4" s="8"/>
      <c r="O4" s="8"/>
      <c r="P4" s="8"/>
      <c r="Q4" s="8"/>
      <c r="R4" s="8"/>
      <c r="S4" s="8"/>
      <c r="T4" s="8"/>
      <c r="U4" s="8"/>
      <c r="V4" s="8"/>
      <c r="W4" s="8"/>
      <c r="X4" s="8"/>
      <c r="Y4" s="8"/>
      <c r="Z4" s="8"/>
      <c r="AB4" s="382" t="s">
        <v>10</v>
      </c>
      <c r="AC4" s="382"/>
      <c r="AD4" s="382"/>
      <c r="AE4" s="382"/>
      <c r="AF4" s="382"/>
    </row>
    <row r="5" spans="1:32" s="44" customFormat="1" ht="18" customHeight="1">
      <c r="A5" s="383" t="s">
        <v>9</v>
      </c>
      <c r="B5" s="383" t="s">
        <v>8</v>
      </c>
      <c r="C5" s="384" t="s">
        <v>57</v>
      </c>
      <c r="D5" s="384"/>
      <c r="E5" s="384"/>
      <c r="F5" s="384"/>
      <c r="G5" s="384"/>
      <c r="H5" s="384"/>
      <c r="I5" s="384"/>
      <c r="J5" s="384"/>
      <c r="K5" s="384"/>
      <c r="L5" s="384"/>
      <c r="M5" s="384"/>
      <c r="N5" s="384" t="s">
        <v>60</v>
      </c>
      <c r="O5" s="384"/>
      <c r="P5" s="384"/>
      <c r="Q5" s="384"/>
      <c r="R5" s="384"/>
      <c r="S5" s="374" t="s">
        <v>67</v>
      </c>
      <c r="T5" s="375"/>
      <c r="U5" s="375"/>
      <c r="V5" s="376"/>
      <c r="W5" s="384" t="s">
        <v>61</v>
      </c>
      <c r="X5" s="384"/>
      <c r="Y5" s="384"/>
      <c r="Z5" s="384"/>
      <c r="AA5" s="384"/>
      <c r="AB5" s="381" t="s">
        <v>62</v>
      </c>
      <c r="AC5" s="381"/>
      <c r="AD5" s="381"/>
      <c r="AE5" s="381"/>
      <c r="AF5" s="381"/>
    </row>
    <row r="6" spans="1:32" s="44" customFormat="1" ht="18" customHeight="1">
      <c r="A6" s="383"/>
      <c r="B6" s="383"/>
      <c r="C6" s="385" t="s">
        <v>3</v>
      </c>
      <c r="D6" s="385" t="s">
        <v>58</v>
      </c>
      <c r="E6" s="385"/>
      <c r="F6" s="385"/>
      <c r="G6" s="385"/>
      <c r="H6" s="385"/>
      <c r="I6" s="385" t="s">
        <v>59</v>
      </c>
      <c r="J6" s="385"/>
      <c r="K6" s="385"/>
      <c r="L6" s="385"/>
      <c r="M6" s="385"/>
      <c r="N6" s="384"/>
      <c r="O6" s="384"/>
      <c r="P6" s="384"/>
      <c r="Q6" s="384"/>
      <c r="R6" s="384"/>
      <c r="S6" s="377"/>
      <c r="T6" s="378"/>
      <c r="U6" s="378"/>
      <c r="V6" s="379"/>
      <c r="W6" s="384"/>
      <c r="X6" s="384"/>
      <c r="Y6" s="384"/>
      <c r="Z6" s="384"/>
      <c r="AA6" s="384"/>
      <c r="AB6" s="381"/>
      <c r="AC6" s="381"/>
      <c r="AD6" s="381"/>
      <c r="AE6" s="381"/>
      <c r="AF6" s="381"/>
    </row>
    <row r="7" spans="1:32" s="44" customFormat="1" ht="35.25" customHeight="1">
      <c r="A7" s="383"/>
      <c r="B7" s="383"/>
      <c r="C7" s="385"/>
      <c r="D7" s="43" t="s">
        <v>7</v>
      </c>
      <c r="E7" s="43" t="s">
        <v>46</v>
      </c>
      <c r="F7" s="43" t="s">
        <v>47</v>
      </c>
      <c r="G7" s="43" t="s">
        <v>5</v>
      </c>
      <c r="H7" s="43" t="s">
        <v>4</v>
      </c>
      <c r="I7" s="43" t="s">
        <v>7</v>
      </c>
      <c r="J7" s="43" t="s">
        <v>46</v>
      </c>
      <c r="K7" s="43" t="s">
        <v>47</v>
      </c>
      <c r="L7" s="43" t="s">
        <v>5</v>
      </c>
      <c r="M7" s="43" t="s">
        <v>4</v>
      </c>
      <c r="N7" s="43" t="s">
        <v>7</v>
      </c>
      <c r="O7" s="43" t="s">
        <v>46</v>
      </c>
      <c r="P7" s="43" t="s">
        <v>47</v>
      </c>
      <c r="Q7" s="43" t="s">
        <v>5</v>
      </c>
      <c r="R7" s="43" t="s">
        <v>4</v>
      </c>
      <c r="S7" s="43" t="s">
        <v>46</v>
      </c>
      <c r="T7" s="43" t="s">
        <v>47</v>
      </c>
      <c r="U7" s="43" t="s">
        <v>5</v>
      </c>
      <c r="V7" s="43" t="s">
        <v>4</v>
      </c>
      <c r="W7" s="43" t="s">
        <v>7</v>
      </c>
      <c r="X7" s="43" t="s">
        <v>46</v>
      </c>
      <c r="Y7" s="43" t="s">
        <v>47</v>
      </c>
      <c r="Z7" s="43" t="s">
        <v>5</v>
      </c>
      <c r="AA7" s="43" t="s">
        <v>4</v>
      </c>
      <c r="AB7" s="45" t="s">
        <v>7</v>
      </c>
      <c r="AC7" s="43" t="s">
        <v>46</v>
      </c>
      <c r="AD7" s="43" t="s">
        <v>47</v>
      </c>
      <c r="AE7" s="43" t="s">
        <v>5</v>
      </c>
      <c r="AF7" s="43" t="s">
        <v>4</v>
      </c>
    </row>
    <row r="8" spans="1:32" s="39" customFormat="1" ht="16.5" customHeight="1">
      <c r="A8" s="35"/>
      <c r="B8" s="36" t="s">
        <v>559</v>
      </c>
      <c r="C8" s="37">
        <f>+C9+C10</f>
        <v>58228.354064000006</v>
      </c>
      <c r="D8" s="37">
        <f t="shared" ref="D8:AA8" si="0">+D9+D10</f>
        <v>0</v>
      </c>
      <c r="E8" s="37">
        <f t="shared" si="0"/>
        <v>0</v>
      </c>
      <c r="F8" s="357">
        <f t="shared" si="0"/>
        <v>0</v>
      </c>
      <c r="G8" s="357">
        <f t="shared" si="0"/>
        <v>0</v>
      </c>
      <c r="H8" s="357">
        <f t="shared" si="0"/>
        <v>0</v>
      </c>
      <c r="I8" s="360">
        <f t="shared" si="0"/>
        <v>58228.354064000006</v>
      </c>
      <c r="J8" s="360">
        <f t="shared" si="0"/>
        <v>6379.6</v>
      </c>
      <c r="K8" s="360">
        <f t="shared" si="0"/>
        <v>7818.3042951999996</v>
      </c>
      <c r="L8" s="360">
        <f t="shared" si="0"/>
        <v>6224.3397688000005</v>
      </c>
      <c r="M8" s="360">
        <f t="shared" si="0"/>
        <v>37806.11</v>
      </c>
      <c r="N8" s="360">
        <f t="shared" si="0"/>
        <v>58063.354064000006</v>
      </c>
      <c r="O8" s="360">
        <f>+O9+O10</f>
        <v>6214.6</v>
      </c>
      <c r="P8" s="360">
        <f t="shared" si="0"/>
        <v>7818.3042951999996</v>
      </c>
      <c r="Q8" s="360">
        <f t="shared" si="0"/>
        <v>6224.3397688000005</v>
      </c>
      <c r="R8" s="360">
        <f t="shared" si="0"/>
        <v>37806.11</v>
      </c>
      <c r="S8" s="360">
        <f t="shared" si="0"/>
        <v>0</v>
      </c>
      <c r="T8" s="360">
        <f t="shared" si="0"/>
        <v>0</v>
      </c>
      <c r="U8" s="360">
        <f t="shared" si="0"/>
        <v>0</v>
      </c>
      <c r="V8" s="360">
        <f t="shared" si="0"/>
        <v>0</v>
      </c>
      <c r="W8" s="360">
        <f t="shared" si="0"/>
        <v>165</v>
      </c>
      <c r="X8" s="360">
        <f t="shared" si="0"/>
        <v>165</v>
      </c>
      <c r="Y8" s="360">
        <f t="shared" si="0"/>
        <v>0</v>
      </c>
      <c r="Z8" s="360">
        <f t="shared" si="0"/>
        <v>0</v>
      </c>
      <c r="AA8" s="360">
        <f t="shared" si="0"/>
        <v>0</v>
      </c>
      <c r="AB8" s="38">
        <v>0.998</v>
      </c>
      <c r="AC8" s="38">
        <f>+O8/J8</f>
        <v>0.97413630948648822</v>
      </c>
      <c r="AD8" s="38">
        <f t="shared" ref="AD8:AF22" si="1">+P8/K8</f>
        <v>1</v>
      </c>
      <c r="AE8" s="38">
        <f t="shared" si="1"/>
        <v>1</v>
      </c>
      <c r="AF8" s="38">
        <f t="shared" si="1"/>
        <v>1</v>
      </c>
    </row>
    <row r="9" spans="1:32" s="39" customFormat="1" ht="16.5" customHeight="1">
      <c r="A9" s="40">
        <v>1</v>
      </c>
      <c r="B9" s="41" t="s">
        <v>2</v>
      </c>
      <c r="C9" s="42">
        <f>+C13+C16+C19+C22+C25+C28+C31+C34</f>
        <v>56020.140064000007</v>
      </c>
      <c r="D9" s="42">
        <f t="shared" ref="D9:AA9" si="2">+D13+D16+D19+D22+D25+D28+D31+D34</f>
        <v>0</v>
      </c>
      <c r="E9" s="42">
        <f t="shared" si="2"/>
        <v>0</v>
      </c>
      <c r="F9" s="358">
        <f t="shared" si="2"/>
        <v>0</v>
      </c>
      <c r="G9" s="358">
        <f t="shared" si="2"/>
        <v>0</v>
      </c>
      <c r="H9" s="358">
        <f t="shared" si="2"/>
        <v>0</v>
      </c>
      <c r="I9" s="361">
        <f t="shared" si="2"/>
        <v>56020.140064000007</v>
      </c>
      <c r="J9" s="361">
        <f t="shared" si="2"/>
        <v>4455</v>
      </c>
      <c r="K9" s="361">
        <f t="shared" si="2"/>
        <v>7818.3042951999996</v>
      </c>
      <c r="L9" s="361">
        <f t="shared" si="2"/>
        <v>6224.3397688000005</v>
      </c>
      <c r="M9" s="361">
        <f t="shared" si="2"/>
        <v>37522.495999999999</v>
      </c>
      <c r="N9" s="361">
        <f t="shared" si="2"/>
        <v>56020.140064000007</v>
      </c>
      <c r="O9" s="361">
        <f t="shared" si="2"/>
        <v>4455</v>
      </c>
      <c r="P9" s="361">
        <f t="shared" si="2"/>
        <v>7818.3042951999996</v>
      </c>
      <c r="Q9" s="361">
        <f t="shared" si="2"/>
        <v>6224.3397688000005</v>
      </c>
      <c r="R9" s="361">
        <f t="shared" si="2"/>
        <v>37522.495999999999</v>
      </c>
      <c r="S9" s="361">
        <f t="shared" si="2"/>
        <v>0</v>
      </c>
      <c r="T9" s="361">
        <f t="shared" si="2"/>
        <v>0</v>
      </c>
      <c r="U9" s="361">
        <f t="shared" si="2"/>
        <v>0</v>
      </c>
      <c r="V9" s="361">
        <f t="shared" si="2"/>
        <v>0</v>
      </c>
      <c r="W9" s="361">
        <f t="shared" si="2"/>
        <v>0</v>
      </c>
      <c r="X9" s="361">
        <f t="shared" si="2"/>
        <v>0</v>
      </c>
      <c r="Y9" s="361">
        <f t="shared" si="2"/>
        <v>0</v>
      </c>
      <c r="Z9" s="361">
        <f t="shared" si="2"/>
        <v>0</v>
      </c>
      <c r="AA9" s="361">
        <f t="shared" si="2"/>
        <v>0</v>
      </c>
      <c r="AB9" s="160">
        <f t="shared" ref="AB9:AB35" si="3">+N9/I9</f>
        <v>1</v>
      </c>
      <c r="AC9" s="160">
        <f>+O9/J9</f>
        <v>1</v>
      </c>
      <c r="AD9" s="160">
        <f t="shared" si="1"/>
        <v>1</v>
      </c>
      <c r="AE9" s="160">
        <f t="shared" si="1"/>
        <v>1</v>
      </c>
      <c r="AF9" s="160">
        <f t="shared" si="1"/>
        <v>1</v>
      </c>
    </row>
    <row r="10" spans="1:32" s="39" customFormat="1" ht="16.5" customHeight="1">
      <c r="A10" s="40">
        <v>2</v>
      </c>
      <c r="B10" s="41" t="s">
        <v>0</v>
      </c>
      <c r="C10" s="42">
        <f>+C14+C17+C20+C23+C26+C29+C32+C35</f>
        <v>2208.2139999999999</v>
      </c>
      <c r="D10" s="42">
        <f t="shared" ref="D10:AA10" si="4">+D14+D17+D20+D23+D26+D29+D32+D35</f>
        <v>0</v>
      </c>
      <c r="E10" s="42">
        <f t="shared" si="4"/>
        <v>0</v>
      </c>
      <c r="F10" s="358">
        <f t="shared" si="4"/>
        <v>0</v>
      </c>
      <c r="G10" s="358">
        <f t="shared" si="4"/>
        <v>0</v>
      </c>
      <c r="H10" s="358">
        <f t="shared" si="4"/>
        <v>0</v>
      </c>
      <c r="I10" s="361">
        <f t="shared" si="4"/>
        <v>2208.2139999999999</v>
      </c>
      <c r="J10" s="361">
        <f t="shared" si="4"/>
        <v>1924.6</v>
      </c>
      <c r="K10" s="361">
        <f t="shared" si="4"/>
        <v>0</v>
      </c>
      <c r="L10" s="361">
        <f t="shared" si="4"/>
        <v>0</v>
      </c>
      <c r="M10" s="361">
        <f t="shared" si="4"/>
        <v>283.61400000000003</v>
      </c>
      <c r="N10" s="361">
        <f t="shared" si="4"/>
        <v>2043.2139999999999</v>
      </c>
      <c r="O10" s="361">
        <f t="shared" si="4"/>
        <v>1759.6</v>
      </c>
      <c r="P10" s="361">
        <f t="shared" si="4"/>
        <v>0</v>
      </c>
      <c r="Q10" s="361">
        <f t="shared" si="4"/>
        <v>0</v>
      </c>
      <c r="R10" s="361">
        <f t="shared" si="4"/>
        <v>283.61400000000003</v>
      </c>
      <c r="S10" s="361">
        <f t="shared" si="4"/>
        <v>0</v>
      </c>
      <c r="T10" s="361">
        <f t="shared" si="4"/>
        <v>0</v>
      </c>
      <c r="U10" s="361">
        <f t="shared" si="4"/>
        <v>0</v>
      </c>
      <c r="V10" s="361">
        <f t="shared" si="4"/>
        <v>0</v>
      </c>
      <c r="W10" s="361">
        <f t="shared" si="4"/>
        <v>165</v>
      </c>
      <c r="X10" s="361">
        <f t="shared" si="4"/>
        <v>165</v>
      </c>
      <c r="Y10" s="361">
        <f t="shared" si="4"/>
        <v>0</v>
      </c>
      <c r="Z10" s="361">
        <f t="shared" si="4"/>
        <v>0</v>
      </c>
      <c r="AA10" s="361">
        <f t="shared" si="4"/>
        <v>0</v>
      </c>
      <c r="AB10" s="160">
        <f t="shared" si="3"/>
        <v>0.92527898111324358</v>
      </c>
      <c r="AC10" s="160">
        <f>+O10/J10</f>
        <v>0.91426789982333989</v>
      </c>
      <c r="AD10" s="160"/>
      <c r="AE10" s="160"/>
      <c r="AF10" s="160">
        <f t="shared" ref="AF10" si="5">+R10/M10</f>
        <v>1</v>
      </c>
    </row>
    <row r="11" spans="1:32" s="39" customFormat="1" ht="16.5" customHeight="1">
      <c r="A11" s="40"/>
      <c r="B11" s="41" t="s">
        <v>28</v>
      </c>
      <c r="C11" s="42"/>
      <c r="D11" s="42"/>
      <c r="E11" s="42"/>
      <c r="F11" s="358"/>
      <c r="G11" s="358"/>
      <c r="H11" s="358"/>
      <c r="I11" s="361"/>
      <c r="J11" s="361"/>
      <c r="K11" s="361"/>
      <c r="L11" s="361"/>
      <c r="M11" s="361"/>
      <c r="N11" s="361"/>
      <c r="O11" s="361"/>
      <c r="P11" s="361"/>
      <c r="Q11" s="361"/>
      <c r="R11" s="361"/>
      <c r="S11" s="361"/>
      <c r="T11" s="361"/>
      <c r="U11" s="361"/>
      <c r="V11" s="361"/>
      <c r="W11" s="361"/>
      <c r="X11" s="361"/>
      <c r="Y11" s="361"/>
      <c r="Z11" s="361"/>
      <c r="AA11" s="361"/>
      <c r="AB11" s="38"/>
      <c r="AC11" s="160"/>
      <c r="AD11" s="160"/>
      <c r="AE11" s="160"/>
      <c r="AF11" s="160"/>
    </row>
    <row r="12" spans="1:32" s="56" customFormat="1" ht="19.2" customHeight="1">
      <c r="A12" s="52" t="s">
        <v>14</v>
      </c>
      <c r="B12" s="53" t="s">
        <v>45</v>
      </c>
      <c r="C12" s="54">
        <f t="shared" ref="C12:C35" si="6">+D12+I12</f>
        <v>751.24</v>
      </c>
      <c r="D12" s="54"/>
      <c r="E12" s="54"/>
      <c r="F12" s="359"/>
      <c r="G12" s="359"/>
      <c r="H12" s="359"/>
      <c r="I12" s="362">
        <f>+I13+I14</f>
        <v>751.24</v>
      </c>
      <c r="J12" s="362">
        <f t="shared" ref="J12:AA12" si="7">+J13+J14</f>
        <v>250</v>
      </c>
      <c r="K12" s="362">
        <f t="shared" si="7"/>
        <v>0</v>
      </c>
      <c r="L12" s="362">
        <f t="shared" si="7"/>
        <v>0</v>
      </c>
      <c r="M12" s="362">
        <f t="shared" si="7"/>
        <v>501.23999999999995</v>
      </c>
      <c r="N12" s="362">
        <f t="shared" si="7"/>
        <v>751.24</v>
      </c>
      <c r="O12" s="362">
        <f t="shared" si="7"/>
        <v>250</v>
      </c>
      <c r="P12" s="362">
        <f t="shared" si="7"/>
        <v>0</v>
      </c>
      <c r="Q12" s="362">
        <f t="shared" si="7"/>
        <v>0</v>
      </c>
      <c r="R12" s="362">
        <f t="shared" si="7"/>
        <v>501.23999999999995</v>
      </c>
      <c r="S12" s="362">
        <f t="shared" si="7"/>
        <v>0</v>
      </c>
      <c r="T12" s="362">
        <f t="shared" si="7"/>
        <v>0</v>
      </c>
      <c r="U12" s="362">
        <f t="shared" si="7"/>
        <v>0</v>
      </c>
      <c r="V12" s="362">
        <f t="shared" si="7"/>
        <v>0</v>
      </c>
      <c r="W12" s="362">
        <f t="shared" si="7"/>
        <v>0</v>
      </c>
      <c r="X12" s="362">
        <f t="shared" si="7"/>
        <v>0</v>
      </c>
      <c r="Y12" s="362">
        <f t="shared" si="7"/>
        <v>0</v>
      </c>
      <c r="Z12" s="362">
        <f t="shared" si="7"/>
        <v>0</v>
      </c>
      <c r="AA12" s="362">
        <f t="shared" si="7"/>
        <v>0</v>
      </c>
      <c r="AB12" s="55">
        <f t="shared" si="3"/>
        <v>1</v>
      </c>
      <c r="AC12" s="230">
        <f t="shared" ref="AC12:AD34" si="8">+O12/J12</f>
        <v>1</v>
      </c>
      <c r="AD12" s="230"/>
      <c r="AE12" s="230"/>
      <c r="AF12" s="230">
        <f t="shared" ref="AF12" si="9">+R12/M12</f>
        <v>1</v>
      </c>
    </row>
    <row r="13" spans="1:32" s="39" customFormat="1" ht="19.2" customHeight="1">
      <c r="A13" s="40">
        <v>1</v>
      </c>
      <c r="B13" s="41" t="s">
        <v>2</v>
      </c>
      <c r="C13" s="42">
        <f t="shared" si="6"/>
        <v>501.23999999999995</v>
      </c>
      <c r="D13" s="42"/>
      <c r="E13" s="42"/>
      <c r="F13" s="358"/>
      <c r="G13" s="358"/>
      <c r="H13" s="358"/>
      <c r="I13" s="361">
        <f>SUM(J13:M13)</f>
        <v>501.23999999999995</v>
      </c>
      <c r="J13" s="361">
        <v>0</v>
      </c>
      <c r="K13" s="361">
        <v>0</v>
      </c>
      <c r="L13" s="361">
        <v>0</v>
      </c>
      <c r="M13" s="361">
        <v>501.23999999999995</v>
      </c>
      <c r="N13" s="361">
        <f>SUM(O13:R13)</f>
        <v>501.23999999999995</v>
      </c>
      <c r="O13" s="361">
        <f>+J13</f>
        <v>0</v>
      </c>
      <c r="P13" s="361">
        <f t="shared" ref="P13:R14" si="10">+K13</f>
        <v>0</v>
      </c>
      <c r="Q13" s="361">
        <f t="shared" si="10"/>
        <v>0</v>
      </c>
      <c r="R13" s="361">
        <f t="shared" si="10"/>
        <v>501.23999999999995</v>
      </c>
      <c r="S13" s="361"/>
      <c r="T13" s="361"/>
      <c r="U13" s="361"/>
      <c r="V13" s="361"/>
      <c r="W13" s="361"/>
      <c r="X13" s="361"/>
      <c r="Y13" s="361"/>
      <c r="Z13" s="361"/>
      <c r="AA13" s="361"/>
      <c r="AB13" s="160">
        <f>+N13/I13</f>
        <v>1</v>
      </c>
      <c r="AC13" s="160"/>
      <c r="AD13" s="160"/>
      <c r="AE13" s="160"/>
      <c r="AF13" s="160">
        <f t="shared" ref="AF13" si="11">+R13/M13</f>
        <v>1</v>
      </c>
    </row>
    <row r="14" spans="1:32" s="39" customFormat="1" ht="19.2" customHeight="1">
      <c r="A14" s="40">
        <v>2</v>
      </c>
      <c r="B14" s="41" t="s">
        <v>0</v>
      </c>
      <c r="C14" s="42">
        <f t="shared" si="6"/>
        <v>250</v>
      </c>
      <c r="D14" s="42"/>
      <c r="E14" s="42"/>
      <c r="F14" s="358"/>
      <c r="G14" s="358"/>
      <c r="H14" s="358"/>
      <c r="I14" s="361">
        <f>SUM(J14:M14)</f>
        <v>250</v>
      </c>
      <c r="J14" s="361">
        <v>250</v>
      </c>
      <c r="K14" s="361"/>
      <c r="L14" s="361"/>
      <c r="M14" s="361"/>
      <c r="N14" s="361">
        <f>SUM(O14:R14)</f>
        <v>250</v>
      </c>
      <c r="O14" s="361">
        <f>+J14</f>
        <v>250</v>
      </c>
      <c r="P14" s="361">
        <f t="shared" si="10"/>
        <v>0</v>
      </c>
      <c r="Q14" s="361">
        <f t="shared" si="10"/>
        <v>0</v>
      </c>
      <c r="R14" s="361">
        <f t="shared" si="10"/>
        <v>0</v>
      </c>
      <c r="S14" s="361"/>
      <c r="T14" s="361"/>
      <c r="U14" s="361"/>
      <c r="V14" s="361"/>
      <c r="W14" s="361"/>
      <c r="X14" s="361"/>
      <c r="Y14" s="361"/>
      <c r="Z14" s="361"/>
      <c r="AA14" s="361"/>
      <c r="AB14" s="160">
        <f t="shared" si="3"/>
        <v>1</v>
      </c>
      <c r="AC14" s="160">
        <f t="shared" ref="AC14:AC15" si="12">+O14/J14</f>
        <v>1</v>
      </c>
      <c r="AD14" s="160"/>
      <c r="AE14" s="160"/>
      <c r="AF14" s="160"/>
    </row>
    <row r="15" spans="1:32" s="56" customFormat="1" ht="19.2" customHeight="1">
      <c r="A15" s="52" t="s">
        <v>14</v>
      </c>
      <c r="B15" s="53" t="s">
        <v>260</v>
      </c>
      <c r="C15" s="54">
        <f t="shared" si="6"/>
        <v>7422.38</v>
      </c>
      <c r="D15" s="54"/>
      <c r="E15" s="54"/>
      <c r="F15" s="359"/>
      <c r="G15" s="359"/>
      <c r="H15" s="359"/>
      <c r="I15" s="362">
        <f>+I16+I17</f>
        <v>7422.38</v>
      </c>
      <c r="J15" s="362">
        <f t="shared" ref="J15:AA15" si="13">+J16+J17</f>
        <v>620</v>
      </c>
      <c r="K15" s="362">
        <f t="shared" si="13"/>
        <v>0</v>
      </c>
      <c r="L15" s="362">
        <f t="shared" si="13"/>
        <v>0</v>
      </c>
      <c r="M15" s="362">
        <f t="shared" si="13"/>
        <v>6802.38</v>
      </c>
      <c r="N15" s="362">
        <f t="shared" si="13"/>
        <v>7422.38</v>
      </c>
      <c r="O15" s="362">
        <f t="shared" si="13"/>
        <v>620</v>
      </c>
      <c r="P15" s="362">
        <f t="shared" si="13"/>
        <v>0</v>
      </c>
      <c r="Q15" s="362">
        <f t="shared" si="13"/>
        <v>0</v>
      </c>
      <c r="R15" s="362">
        <f t="shared" si="13"/>
        <v>6802.38</v>
      </c>
      <c r="S15" s="362">
        <f t="shared" si="13"/>
        <v>0</v>
      </c>
      <c r="T15" s="362">
        <f t="shared" si="13"/>
        <v>0</v>
      </c>
      <c r="U15" s="362">
        <f t="shared" si="13"/>
        <v>0</v>
      </c>
      <c r="V15" s="362">
        <f t="shared" si="13"/>
        <v>0</v>
      </c>
      <c r="W15" s="362">
        <f t="shared" si="13"/>
        <v>0</v>
      </c>
      <c r="X15" s="362">
        <f t="shared" si="13"/>
        <v>0</v>
      </c>
      <c r="Y15" s="362">
        <f t="shared" si="13"/>
        <v>0</v>
      </c>
      <c r="Z15" s="362">
        <f t="shared" si="13"/>
        <v>0</v>
      </c>
      <c r="AA15" s="362">
        <f t="shared" si="13"/>
        <v>0</v>
      </c>
      <c r="AB15" s="55">
        <f t="shared" si="3"/>
        <v>1</v>
      </c>
      <c r="AC15" s="55">
        <f t="shared" si="12"/>
        <v>1</v>
      </c>
      <c r="AD15" s="55"/>
      <c r="AE15" s="55"/>
      <c r="AF15" s="55">
        <f t="shared" ref="AF15" si="14">+R15/M15</f>
        <v>1</v>
      </c>
    </row>
    <row r="16" spans="1:32" s="39" customFormat="1" ht="19.2" customHeight="1">
      <c r="A16" s="40">
        <v>1</v>
      </c>
      <c r="B16" s="41" t="s">
        <v>2</v>
      </c>
      <c r="C16" s="42">
        <f t="shared" si="6"/>
        <v>6802.38</v>
      </c>
      <c r="D16" s="42"/>
      <c r="E16" s="42"/>
      <c r="F16" s="358"/>
      <c r="G16" s="358"/>
      <c r="H16" s="358"/>
      <c r="I16" s="361">
        <f>SUM(J16:M16)</f>
        <v>6802.38</v>
      </c>
      <c r="J16" s="361">
        <v>0</v>
      </c>
      <c r="K16" s="361">
        <v>0</v>
      </c>
      <c r="L16" s="361">
        <v>0</v>
      </c>
      <c r="M16" s="361">
        <v>6802.38</v>
      </c>
      <c r="N16" s="361">
        <f>SUM(O16:R16)</f>
        <v>6802.38</v>
      </c>
      <c r="O16" s="361">
        <f>+J16</f>
        <v>0</v>
      </c>
      <c r="P16" s="361">
        <f t="shared" ref="P16:R17" si="15">+K16</f>
        <v>0</v>
      </c>
      <c r="Q16" s="361">
        <f t="shared" si="15"/>
        <v>0</v>
      </c>
      <c r="R16" s="361">
        <f t="shared" si="15"/>
        <v>6802.38</v>
      </c>
      <c r="S16" s="361"/>
      <c r="T16" s="361"/>
      <c r="U16" s="361"/>
      <c r="V16" s="361"/>
      <c r="W16" s="361"/>
      <c r="X16" s="361"/>
      <c r="Y16" s="361"/>
      <c r="Z16" s="361"/>
      <c r="AA16" s="361"/>
      <c r="AB16" s="160">
        <f t="shared" si="3"/>
        <v>1</v>
      </c>
      <c r="AC16" s="160"/>
      <c r="AD16" s="160"/>
      <c r="AE16" s="160"/>
      <c r="AF16" s="160">
        <f t="shared" ref="AF16" si="16">+R16/M16</f>
        <v>1</v>
      </c>
    </row>
    <row r="17" spans="1:32" s="39" customFormat="1" ht="19.2" customHeight="1">
      <c r="A17" s="40">
        <v>2</v>
      </c>
      <c r="B17" s="41" t="s">
        <v>0</v>
      </c>
      <c r="C17" s="42">
        <f t="shared" si="6"/>
        <v>620</v>
      </c>
      <c r="D17" s="42"/>
      <c r="E17" s="42"/>
      <c r="F17" s="358"/>
      <c r="G17" s="358"/>
      <c r="H17" s="358"/>
      <c r="I17" s="361">
        <f>SUM(J17:M17)</f>
        <v>620</v>
      </c>
      <c r="J17" s="361">
        <v>620</v>
      </c>
      <c r="K17" s="361"/>
      <c r="L17" s="361"/>
      <c r="M17" s="361"/>
      <c r="N17" s="361">
        <f>SUM(O17:R17)</f>
        <v>620</v>
      </c>
      <c r="O17" s="361">
        <f>+J17</f>
        <v>620</v>
      </c>
      <c r="P17" s="361">
        <f t="shared" si="15"/>
        <v>0</v>
      </c>
      <c r="Q17" s="361">
        <f t="shared" si="15"/>
        <v>0</v>
      </c>
      <c r="R17" s="361">
        <f t="shared" si="15"/>
        <v>0</v>
      </c>
      <c r="S17" s="361"/>
      <c r="T17" s="361"/>
      <c r="U17" s="361"/>
      <c r="V17" s="361"/>
      <c r="W17" s="361"/>
      <c r="X17" s="361"/>
      <c r="Y17" s="361"/>
      <c r="Z17" s="361"/>
      <c r="AA17" s="361"/>
      <c r="AB17" s="160">
        <f t="shared" si="3"/>
        <v>1</v>
      </c>
      <c r="AC17" s="160">
        <f t="shared" si="8"/>
        <v>1</v>
      </c>
      <c r="AD17" s="160"/>
      <c r="AE17" s="160"/>
      <c r="AF17" s="160"/>
    </row>
    <row r="18" spans="1:32" s="56" customFormat="1" ht="19.2" customHeight="1">
      <c r="A18" s="52" t="s">
        <v>14</v>
      </c>
      <c r="B18" s="53" t="s">
        <v>261</v>
      </c>
      <c r="C18" s="54">
        <f t="shared" si="6"/>
        <v>5872.7759999999998</v>
      </c>
      <c r="D18" s="54"/>
      <c r="E18" s="54"/>
      <c r="F18" s="359"/>
      <c r="G18" s="359"/>
      <c r="H18" s="359"/>
      <c r="I18" s="362">
        <f>+I19+I20</f>
        <v>5872.7759999999998</v>
      </c>
      <c r="J18" s="362">
        <f t="shared" ref="J18:AA18" si="17">+J19+J20</f>
        <v>962</v>
      </c>
      <c r="K18" s="362">
        <f t="shared" si="17"/>
        <v>0</v>
      </c>
      <c r="L18" s="362">
        <f t="shared" si="17"/>
        <v>321.36</v>
      </c>
      <c r="M18" s="362">
        <f t="shared" si="17"/>
        <v>4589.4160000000002</v>
      </c>
      <c r="N18" s="362">
        <f t="shared" si="17"/>
        <v>5872.7759999999998</v>
      </c>
      <c r="O18" s="362">
        <f t="shared" si="17"/>
        <v>962</v>
      </c>
      <c r="P18" s="362">
        <f t="shared" si="17"/>
        <v>0</v>
      </c>
      <c r="Q18" s="362">
        <f t="shared" si="17"/>
        <v>321.36</v>
      </c>
      <c r="R18" s="362">
        <f t="shared" si="17"/>
        <v>4589.4160000000002</v>
      </c>
      <c r="S18" s="362">
        <f t="shared" si="17"/>
        <v>0</v>
      </c>
      <c r="T18" s="362">
        <f t="shared" si="17"/>
        <v>0</v>
      </c>
      <c r="U18" s="362">
        <f t="shared" si="17"/>
        <v>0</v>
      </c>
      <c r="V18" s="362">
        <f t="shared" si="17"/>
        <v>0</v>
      </c>
      <c r="W18" s="362">
        <f t="shared" si="17"/>
        <v>0</v>
      </c>
      <c r="X18" s="362">
        <f t="shared" si="17"/>
        <v>0</v>
      </c>
      <c r="Y18" s="362">
        <f t="shared" si="17"/>
        <v>0</v>
      </c>
      <c r="Z18" s="362">
        <f t="shared" si="17"/>
        <v>0</v>
      </c>
      <c r="AA18" s="362">
        <f t="shared" si="17"/>
        <v>0</v>
      </c>
      <c r="AB18" s="55">
        <f t="shared" si="3"/>
        <v>1</v>
      </c>
      <c r="AC18" s="55">
        <f t="shared" si="8"/>
        <v>1</v>
      </c>
      <c r="AD18" s="55"/>
      <c r="AE18" s="55">
        <f t="shared" ref="AE18" si="18">+Q18/L18</f>
        <v>1</v>
      </c>
      <c r="AF18" s="55">
        <f t="shared" ref="AF18" si="19">+R18/M18</f>
        <v>1</v>
      </c>
    </row>
    <row r="19" spans="1:32" s="39" customFormat="1" ht="19.2" customHeight="1">
      <c r="A19" s="40">
        <v>1</v>
      </c>
      <c r="B19" s="41" t="s">
        <v>2</v>
      </c>
      <c r="C19" s="42">
        <f t="shared" si="6"/>
        <v>5872.7759999999998</v>
      </c>
      <c r="D19" s="42"/>
      <c r="E19" s="42"/>
      <c r="F19" s="358"/>
      <c r="G19" s="358"/>
      <c r="H19" s="358"/>
      <c r="I19" s="361">
        <f>SUM(J19:M19)</f>
        <v>5872.7759999999998</v>
      </c>
      <c r="J19" s="361">
        <v>962</v>
      </c>
      <c r="K19" s="361">
        <v>0</v>
      </c>
      <c r="L19" s="361">
        <v>321.36</v>
      </c>
      <c r="M19" s="361">
        <v>4589.4160000000002</v>
      </c>
      <c r="N19" s="361">
        <f>SUM(O19:R19)</f>
        <v>5872.7759999999998</v>
      </c>
      <c r="O19" s="361">
        <f>+J19</f>
        <v>962</v>
      </c>
      <c r="P19" s="361">
        <f t="shared" ref="P19:R20" si="20">+K19</f>
        <v>0</v>
      </c>
      <c r="Q19" s="361">
        <f t="shared" si="20"/>
        <v>321.36</v>
      </c>
      <c r="R19" s="361">
        <f t="shared" si="20"/>
        <v>4589.4160000000002</v>
      </c>
      <c r="S19" s="361"/>
      <c r="T19" s="361"/>
      <c r="U19" s="361"/>
      <c r="V19" s="361"/>
      <c r="W19" s="361"/>
      <c r="X19" s="361"/>
      <c r="Y19" s="361"/>
      <c r="Z19" s="361"/>
      <c r="AA19" s="361"/>
      <c r="AB19" s="160">
        <f t="shared" si="3"/>
        <v>1</v>
      </c>
      <c r="AC19" s="160">
        <f>+O19/J19</f>
        <v>1</v>
      </c>
      <c r="AD19" s="160"/>
      <c r="AE19" s="160">
        <f t="shared" ref="AE19:AF19" si="21">+Q19/L19</f>
        <v>1</v>
      </c>
      <c r="AF19" s="160">
        <f t="shared" si="21"/>
        <v>1</v>
      </c>
    </row>
    <row r="20" spans="1:32" s="39" customFormat="1" ht="19.2" customHeight="1">
      <c r="A20" s="40">
        <v>2</v>
      </c>
      <c r="B20" s="41" t="s">
        <v>0</v>
      </c>
      <c r="C20" s="42">
        <f t="shared" si="6"/>
        <v>0</v>
      </c>
      <c r="D20" s="42"/>
      <c r="E20" s="42"/>
      <c r="F20" s="358"/>
      <c r="G20" s="358"/>
      <c r="H20" s="358"/>
      <c r="I20" s="361">
        <f>SUM(J20:M20)</f>
        <v>0</v>
      </c>
      <c r="J20" s="361"/>
      <c r="K20" s="361"/>
      <c r="L20" s="361"/>
      <c r="M20" s="361"/>
      <c r="N20" s="361">
        <f>SUM(O20:R20)</f>
        <v>0</v>
      </c>
      <c r="O20" s="361">
        <f>+J20</f>
        <v>0</v>
      </c>
      <c r="P20" s="361">
        <f t="shared" si="20"/>
        <v>0</v>
      </c>
      <c r="Q20" s="361">
        <f t="shared" si="20"/>
        <v>0</v>
      </c>
      <c r="R20" s="361">
        <f t="shared" si="20"/>
        <v>0</v>
      </c>
      <c r="S20" s="361"/>
      <c r="T20" s="361"/>
      <c r="U20" s="361"/>
      <c r="V20" s="361"/>
      <c r="W20" s="361"/>
      <c r="X20" s="361"/>
      <c r="Y20" s="361"/>
      <c r="Z20" s="361"/>
      <c r="AA20" s="361"/>
      <c r="AB20" s="160"/>
      <c r="AC20" s="160"/>
      <c r="AD20" s="160"/>
      <c r="AE20" s="160"/>
      <c r="AF20" s="160"/>
    </row>
    <row r="21" spans="1:32" s="56" customFormat="1" ht="19.2" customHeight="1">
      <c r="A21" s="52" t="s">
        <v>14</v>
      </c>
      <c r="B21" s="53" t="s">
        <v>262</v>
      </c>
      <c r="C21" s="54">
        <f t="shared" si="6"/>
        <v>12657.06</v>
      </c>
      <c r="D21" s="54"/>
      <c r="E21" s="54"/>
      <c r="F21" s="359"/>
      <c r="G21" s="359"/>
      <c r="H21" s="359"/>
      <c r="I21" s="362">
        <f>+I22+I23</f>
        <v>12657.06</v>
      </c>
      <c r="J21" s="362">
        <f t="shared" ref="J21:AA21" si="22">+J22+J23</f>
        <v>697.6</v>
      </c>
      <c r="K21" s="362">
        <f t="shared" si="22"/>
        <v>4336.9634999999998</v>
      </c>
      <c r="L21" s="362">
        <f t="shared" si="22"/>
        <v>450.11150000000009</v>
      </c>
      <c r="M21" s="362">
        <f t="shared" si="22"/>
        <v>7172.3849999999984</v>
      </c>
      <c r="N21" s="362">
        <f t="shared" si="22"/>
        <v>12657.06</v>
      </c>
      <c r="O21" s="362">
        <f t="shared" si="22"/>
        <v>697.6</v>
      </c>
      <c r="P21" s="362">
        <f t="shared" si="22"/>
        <v>4336.9634999999998</v>
      </c>
      <c r="Q21" s="362">
        <f t="shared" si="22"/>
        <v>450.11150000000009</v>
      </c>
      <c r="R21" s="362">
        <f t="shared" si="22"/>
        <v>7172.3849999999984</v>
      </c>
      <c r="S21" s="362">
        <f t="shared" si="22"/>
        <v>0</v>
      </c>
      <c r="T21" s="362">
        <f t="shared" si="22"/>
        <v>0</v>
      </c>
      <c r="U21" s="362">
        <f t="shared" si="22"/>
        <v>0</v>
      </c>
      <c r="V21" s="362">
        <f t="shared" si="22"/>
        <v>0</v>
      </c>
      <c r="W21" s="362">
        <f t="shared" si="22"/>
        <v>0</v>
      </c>
      <c r="X21" s="362">
        <f t="shared" si="22"/>
        <v>0</v>
      </c>
      <c r="Y21" s="362">
        <f t="shared" si="22"/>
        <v>0</v>
      </c>
      <c r="Z21" s="362">
        <f t="shared" si="22"/>
        <v>0</v>
      </c>
      <c r="AA21" s="362">
        <f t="shared" si="22"/>
        <v>0</v>
      </c>
      <c r="AB21" s="55">
        <f t="shared" si="3"/>
        <v>1</v>
      </c>
      <c r="AC21" s="55">
        <f t="shared" ref="AC21" si="23">+O21/J21</f>
        <v>1</v>
      </c>
      <c r="AD21" s="55">
        <f t="shared" si="1"/>
        <v>1</v>
      </c>
      <c r="AE21" s="55">
        <f t="shared" ref="AE21" si="24">+Q21/L21</f>
        <v>1</v>
      </c>
      <c r="AF21" s="55">
        <f t="shared" ref="AF21" si="25">+R21/M21</f>
        <v>1</v>
      </c>
    </row>
    <row r="22" spans="1:32" s="39" customFormat="1" ht="19.2" customHeight="1">
      <c r="A22" s="40">
        <v>1</v>
      </c>
      <c r="B22" s="41" t="s">
        <v>2</v>
      </c>
      <c r="C22" s="42">
        <f t="shared" si="6"/>
        <v>12420.46</v>
      </c>
      <c r="D22" s="42"/>
      <c r="E22" s="42"/>
      <c r="F22" s="358"/>
      <c r="G22" s="358"/>
      <c r="H22" s="358"/>
      <c r="I22" s="361">
        <f>SUM(J22:M22)</f>
        <v>12420.46</v>
      </c>
      <c r="J22" s="361">
        <v>461</v>
      </c>
      <c r="K22" s="361">
        <v>4336.9634999999998</v>
      </c>
      <c r="L22" s="361">
        <v>450.11150000000009</v>
      </c>
      <c r="M22" s="361">
        <v>7172.3849999999984</v>
      </c>
      <c r="N22" s="361">
        <f>SUM(O22:R22)</f>
        <v>12420.46</v>
      </c>
      <c r="O22" s="361">
        <f>+J22</f>
        <v>461</v>
      </c>
      <c r="P22" s="361">
        <f t="shared" ref="P22:R23" si="26">+K22</f>
        <v>4336.9634999999998</v>
      </c>
      <c r="Q22" s="361">
        <f t="shared" si="26"/>
        <v>450.11150000000009</v>
      </c>
      <c r="R22" s="361">
        <f t="shared" si="26"/>
        <v>7172.3849999999984</v>
      </c>
      <c r="S22" s="361"/>
      <c r="T22" s="361"/>
      <c r="U22" s="361"/>
      <c r="V22" s="361"/>
      <c r="W22" s="361"/>
      <c r="X22" s="361"/>
      <c r="Y22" s="361"/>
      <c r="Z22" s="361"/>
      <c r="AA22" s="361"/>
      <c r="AB22" s="160">
        <f t="shared" si="3"/>
        <v>1</v>
      </c>
      <c r="AC22" s="160">
        <f t="shared" si="8"/>
        <v>1</v>
      </c>
      <c r="AD22" s="160">
        <f t="shared" si="1"/>
        <v>1</v>
      </c>
      <c r="AE22" s="160">
        <f t="shared" ref="AE22" si="27">+Q22/L22</f>
        <v>1</v>
      </c>
      <c r="AF22" s="160">
        <f t="shared" ref="AF22:AF24" si="28">+R22/M22</f>
        <v>1</v>
      </c>
    </row>
    <row r="23" spans="1:32" s="39" customFormat="1" ht="19.2" customHeight="1">
      <c r="A23" s="40">
        <v>2</v>
      </c>
      <c r="B23" s="41" t="s">
        <v>0</v>
      </c>
      <c r="C23" s="42">
        <f t="shared" si="6"/>
        <v>236.6</v>
      </c>
      <c r="D23" s="42"/>
      <c r="E23" s="42"/>
      <c r="F23" s="358"/>
      <c r="G23" s="358"/>
      <c r="H23" s="358"/>
      <c r="I23" s="361">
        <f>SUM(J23:M23)</f>
        <v>236.6</v>
      </c>
      <c r="J23" s="361">
        <v>236.6</v>
      </c>
      <c r="K23" s="361"/>
      <c r="L23" s="361"/>
      <c r="M23" s="361"/>
      <c r="N23" s="361">
        <f>SUM(O23:R23)</f>
        <v>236.6</v>
      </c>
      <c r="O23" s="361">
        <f>+J23</f>
        <v>236.6</v>
      </c>
      <c r="P23" s="361">
        <f t="shared" si="26"/>
        <v>0</v>
      </c>
      <c r="Q23" s="361">
        <f t="shared" si="26"/>
        <v>0</v>
      </c>
      <c r="R23" s="361">
        <f t="shared" si="26"/>
        <v>0</v>
      </c>
      <c r="S23" s="361"/>
      <c r="T23" s="361"/>
      <c r="U23" s="361"/>
      <c r="V23" s="361"/>
      <c r="W23" s="361"/>
      <c r="X23" s="361"/>
      <c r="Y23" s="361"/>
      <c r="Z23" s="361"/>
      <c r="AA23" s="361"/>
      <c r="AB23" s="160">
        <f t="shared" si="3"/>
        <v>1</v>
      </c>
      <c r="AC23" s="160">
        <f t="shared" si="8"/>
        <v>1</v>
      </c>
      <c r="AD23" s="160"/>
      <c r="AE23" s="160"/>
      <c r="AF23" s="160"/>
    </row>
    <row r="24" spans="1:32" s="56" customFormat="1" ht="19.2" customHeight="1">
      <c r="A24" s="52" t="s">
        <v>14</v>
      </c>
      <c r="B24" s="53" t="s">
        <v>263</v>
      </c>
      <c r="C24" s="54">
        <f t="shared" si="6"/>
        <v>14332.330000000002</v>
      </c>
      <c r="D24" s="54"/>
      <c r="E24" s="54"/>
      <c r="F24" s="359"/>
      <c r="G24" s="359"/>
      <c r="H24" s="359"/>
      <c r="I24" s="362">
        <f>+I25+I26</f>
        <v>14332.330000000002</v>
      </c>
      <c r="J24" s="362">
        <f t="shared" ref="J24:AA24" si="29">+J25+J26</f>
        <v>831</v>
      </c>
      <c r="K24" s="362">
        <f t="shared" si="29"/>
        <v>2458.4522000000002</v>
      </c>
      <c r="L24" s="362">
        <f t="shared" si="29"/>
        <v>444.7928</v>
      </c>
      <c r="M24" s="362">
        <f t="shared" si="29"/>
        <v>10598.085000000001</v>
      </c>
      <c r="N24" s="362">
        <f t="shared" si="29"/>
        <v>14332.330000000002</v>
      </c>
      <c r="O24" s="362">
        <f t="shared" si="29"/>
        <v>831</v>
      </c>
      <c r="P24" s="362">
        <f t="shared" si="29"/>
        <v>2458.4522000000002</v>
      </c>
      <c r="Q24" s="362">
        <f t="shared" si="29"/>
        <v>444.7928</v>
      </c>
      <c r="R24" s="362">
        <f t="shared" si="29"/>
        <v>10598.085000000001</v>
      </c>
      <c r="S24" s="362">
        <f t="shared" si="29"/>
        <v>0</v>
      </c>
      <c r="T24" s="362">
        <f t="shared" si="29"/>
        <v>0</v>
      </c>
      <c r="U24" s="362">
        <f t="shared" si="29"/>
        <v>0</v>
      </c>
      <c r="V24" s="362">
        <f t="shared" si="29"/>
        <v>0</v>
      </c>
      <c r="W24" s="362">
        <f t="shared" si="29"/>
        <v>0</v>
      </c>
      <c r="X24" s="362">
        <f t="shared" si="29"/>
        <v>0</v>
      </c>
      <c r="Y24" s="362">
        <f t="shared" si="29"/>
        <v>0</v>
      </c>
      <c r="Z24" s="362">
        <f t="shared" si="29"/>
        <v>0</v>
      </c>
      <c r="AA24" s="362">
        <f t="shared" si="29"/>
        <v>0</v>
      </c>
      <c r="AB24" s="55">
        <f t="shared" si="3"/>
        <v>1</v>
      </c>
      <c r="AC24" s="55">
        <f t="shared" si="8"/>
        <v>1</v>
      </c>
      <c r="AD24" s="55">
        <f t="shared" ref="AD24" si="30">+P24/K24</f>
        <v>1</v>
      </c>
      <c r="AE24" s="55">
        <f t="shared" ref="AE24" si="31">+Q24/L24</f>
        <v>1</v>
      </c>
      <c r="AF24" s="55">
        <f t="shared" si="28"/>
        <v>1</v>
      </c>
    </row>
    <row r="25" spans="1:32" s="39" customFormat="1" ht="19.2" customHeight="1">
      <c r="A25" s="40">
        <v>1</v>
      </c>
      <c r="B25" s="41" t="s">
        <v>2</v>
      </c>
      <c r="C25" s="42">
        <f t="shared" si="6"/>
        <v>14050.240000000002</v>
      </c>
      <c r="D25" s="42"/>
      <c r="E25" s="42"/>
      <c r="F25" s="358"/>
      <c r="G25" s="358"/>
      <c r="H25" s="358"/>
      <c r="I25" s="361">
        <f>SUM(J25:M25)</f>
        <v>14050.240000000002</v>
      </c>
      <c r="J25" s="361">
        <v>696</v>
      </c>
      <c r="K25" s="361">
        <v>2458.4522000000002</v>
      </c>
      <c r="L25" s="361">
        <v>444.7928</v>
      </c>
      <c r="M25" s="361">
        <v>10450.995000000001</v>
      </c>
      <c r="N25" s="361">
        <f>SUM(O25:R25)</f>
        <v>14050.240000000002</v>
      </c>
      <c r="O25" s="361">
        <f>+J25</f>
        <v>696</v>
      </c>
      <c r="P25" s="361">
        <f t="shared" ref="P25:R26" si="32">+K25</f>
        <v>2458.4522000000002</v>
      </c>
      <c r="Q25" s="361">
        <f t="shared" si="32"/>
        <v>444.7928</v>
      </c>
      <c r="R25" s="361">
        <f t="shared" si="32"/>
        <v>10450.995000000001</v>
      </c>
      <c r="S25" s="361"/>
      <c r="T25" s="361"/>
      <c r="U25" s="361"/>
      <c r="V25" s="361"/>
      <c r="W25" s="361"/>
      <c r="X25" s="361"/>
      <c r="Y25" s="361"/>
      <c r="Z25" s="361"/>
      <c r="AA25" s="361"/>
      <c r="AB25" s="160">
        <f t="shared" si="3"/>
        <v>1</v>
      </c>
      <c r="AC25" s="160">
        <f t="shared" si="8"/>
        <v>1</v>
      </c>
      <c r="AD25" s="160">
        <f t="shared" si="8"/>
        <v>1</v>
      </c>
      <c r="AE25" s="160">
        <f t="shared" ref="AE25:AF34" si="33">+Q25/L25</f>
        <v>1</v>
      </c>
      <c r="AF25" s="160">
        <f t="shared" ref="AF25:AF26" si="34">+R25/M25</f>
        <v>1</v>
      </c>
    </row>
    <row r="26" spans="1:32" s="39" customFormat="1" ht="19.2" customHeight="1">
      <c r="A26" s="40">
        <v>2</v>
      </c>
      <c r="B26" s="41" t="s">
        <v>0</v>
      </c>
      <c r="C26" s="42">
        <f t="shared" si="6"/>
        <v>282.09000000000003</v>
      </c>
      <c r="D26" s="42"/>
      <c r="E26" s="42"/>
      <c r="F26" s="358"/>
      <c r="G26" s="358"/>
      <c r="H26" s="358"/>
      <c r="I26" s="361">
        <f>SUM(J26:M26)</f>
        <v>282.09000000000003</v>
      </c>
      <c r="J26" s="361">
        <v>135</v>
      </c>
      <c r="K26" s="361"/>
      <c r="L26" s="361"/>
      <c r="M26" s="361">
        <v>147.09</v>
      </c>
      <c r="N26" s="361">
        <f>SUM(O26:R26)</f>
        <v>282.09000000000003</v>
      </c>
      <c r="O26" s="361">
        <f>+J26</f>
        <v>135</v>
      </c>
      <c r="P26" s="361">
        <f t="shared" si="32"/>
        <v>0</v>
      </c>
      <c r="Q26" s="361">
        <f t="shared" si="32"/>
        <v>0</v>
      </c>
      <c r="R26" s="361">
        <f t="shared" si="32"/>
        <v>147.09</v>
      </c>
      <c r="S26" s="361"/>
      <c r="T26" s="361"/>
      <c r="U26" s="361"/>
      <c r="V26" s="361"/>
      <c r="W26" s="361"/>
      <c r="X26" s="361"/>
      <c r="Y26" s="361"/>
      <c r="Z26" s="361"/>
      <c r="AA26" s="361"/>
      <c r="AB26" s="160">
        <f t="shared" si="3"/>
        <v>1</v>
      </c>
      <c r="AC26" s="160">
        <f t="shared" si="8"/>
        <v>1</v>
      </c>
      <c r="AD26" s="160"/>
      <c r="AE26" s="160"/>
      <c r="AF26" s="160">
        <f t="shared" si="34"/>
        <v>1</v>
      </c>
    </row>
    <row r="27" spans="1:32" s="56" customFormat="1" ht="19.2" customHeight="1">
      <c r="A27" s="52" t="s">
        <v>14</v>
      </c>
      <c r="B27" s="53" t="s">
        <v>264</v>
      </c>
      <c r="C27" s="54">
        <f t="shared" si="6"/>
        <v>4535.4480639999992</v>
      </c>
      <c r="D27" s="54"/>
      <c r="E27" s="54"/>
      <c r="F27" s="359"/>
      <c r="G27" s="359"/>
      <c r="H27" s="359"/>
      <c r="I27" s="362">
        <f>+I28+I29</f>
        <v>4535.4480639999992</v>
      </c>
      <c r="J27" s="362">
        <f t="shared" ref="J27:AA27" si="35">+J28+J29</f>
        <v>2126</v>
      </c>
      <c r="K27" s="362">
        <f t="shared" si="35"/>
        <v>597.91139520000002</v>
      </c>
      <c r="L27" s="362">
        <f t="shared" si="35"/>
        <v>1360.5066687999999</v>
      </c>
      <c r="M27" s="362">
        <f t="shared" si="35"/>
        <v>451.03</v>
      </c>
      <c r="N27" s="362">
        <f t="shared" si="35"/>
        <v>4535.4480639999992</v>
      </c>
      <c r="O27" s="362">
        <f t="shared" si="35"/>
        <v>2126</v>
      </c>
      <c r="P27" s="362">
        <f t="shared" si="35"/>
        <v>597.91139520000002</v>
      </c>
      <c r="Q27" s="362">
        <f t="shared" si="35"/>
        <v>1360.5066687999999</v>
      </c>
      <c r="R27" s="362">
        <f t="shared" si="35"/>
        <v>451.03</v>
      </c>
      <c r="S27" s="362">
        <f t="shared" si="35"/>
        <v>0</v>
      </c>
      <c r="T27" s="362">
        <f t="shared" si="35"/>
        <v>0</v>
      </c>
      <c r="U27" s="362">
        <f t="shared" si="35"/>
        <v>0</v>
      </c>
      <c r="V27" s="362">
        <f t="shared" si="35"/>
        <v>0</v>
      </c>
      <c r="W27" s="362">
        <f t="shared" si="35"/>
        <v>0</v>
      </c>
      <c r="X27" s="362">
        <f t="shared" si="35"/>
        <v>0</v>
      </c>
      <c r="Y27" s="362">
        <f t="shared" si="35"/>
        <v>0</v>
      </c>
      <c r="Z27" s="362">
        <f t="shared" si="35"/>
        <v>0</v>
      </c>
      <c r="AA27" s="362">
        <f t="shared" si="35"/>
        <v>0</v>
      </c>
      <c r="AB27" s="55">
        <f t="shared" si="3"/>
        <v>1</v>
      </c>
      <c r="AC27" s="230">
        <f t="shared" si="8"/>
        <v>1</v>
      </c>
      <c r="AD27" s="230">
        <f t="shared" si="8"/>
        <v>1</v>
      </c>
      <c r="AE27" s="230">
        <f t="shared" si="33"/>
        <v>1</v>
      </c>
      <c r="AF27" s="230">
        <f t="shared" si="33"/>
        <v>1</v>
      </c>
    </row>
    <row r="28" spans="1:32" s="39" customFormat="1" ht="19.2" customHeight="1">
      <c r="A28" s="40">
        <v>1</v>
      </c>
      <c r="B28" s="41" t="s">
        <v>2</v>
      </c>
      <c r="C28" s="42">
        <f t="shared" si="6"/>
        <v>4055.4480639999992</v>
      </c>
      <c r="D28" s="42"/>
      <c r="E28" s="42"/>
      <c r="F28" s="358"/>
      <c r="G28" s="358"/>
      <c r="H28" s="358"/>
      <c r="I28" s="361">
        <f>SUM(J28:M28)</f>
        <v>4055.4480639999992</v>
      </c>
      <c r="J28" s="361">
        <v>1646</v>
      </c>
      <c r="K28" s="361">
        <v>597.91139520000002</v>
      </c>
      <c r="L28" s="361">
        <v>1360.5066687999999</v>
      </c>
      <c r="M28" s="361">
        <v>451.03</v>
      </c>
      <c r="N28" s="361">
        <f>SUM(O28:R28)</f>
        <v>4055.4480639999992</v>
      </c>
      <c r="O28" s="361">
        <f>+J28</f>
        <v>1646</v>
      </c>
      <c r="P28" s="361">
        <f t="shared" ref="P28:R29" si="36">+K28</f>
        <v>597.91139520000002</v>
      </c>
      <c r="Q28" s="361">
        <f t="shared" si="36"/>
        <v>1360.5066687999999</v>
      </c>
      <c r="R28" s="361">
        <f t="shared" si="36"/>
        <v>451.03</v>
      </c>
      <c r="S28" s="361"/>
      <c r="T28" s="361"/>
      <c r="U28" s="361"/>
      <c r="V28" s="361"/>
      <c r="W28" s="361"/>
      <c r="X28" s="361"/>
      <c r="Y28" s="361"/>
      <c r="Z28" s="361"/>
      <c r="AA28" s="361"/>
      <c r="AB28" s="160">
        <f t="shared" si="3"/>
        <v>1</v>
      </c>
      <c r="AC28" s="160">
        <f t="shared" si="8"/>
        <v>1</v>
      </c>
      <c r="AD28" s="160">
        <f t="shared" si="8"/>
        <v>1</v>
      </c>
      <c r="AE28" s="160">
        <f t="shared" si="33"/>
        <v>1</v>
      </c>
      <c r="AF28" s="160">
        <f t="shared" ref="AF28" si="37">+R28/M28</f>
        <v>1</v>
      </c>
    </row>
    <row r="29" spans="1:32" s="39" customFormat="1" ht="19.2" customHeight="1">
      <c r="A29" s="40">
        <v>2</v>
      </c>
      <c r="B29" s="41" t="s">
        <v>0</v>
      </c>
      <c r="C29" s="42">
        <f t="shared" si="6"/>
        <v>480</v>
      </c>
      <c r="D29" s="42"/>
      <c r="E29" s="42"/>
      <c r="F29" s="358"/>
      <c r="G29" s="358"/>
      <c r="H29" s="358"/>
      <c r="I29" s="361">
        <f>SUM(J29:M29)</f>
        <v>480</v>
      </c>
      <c r="J29" s="361">
        <v>480</v>
      </c>
      <c r="K29" s="361"/>
      <c r="L29" s="361"/>
      <c r="M29" s="361"/>
      <c r="N29" s="361">
        <f>SUM(O29:R29)</f>
        <v>480</v>
      </c>
      <c r="O29" s="361">
        <f>+J29</f>
        <v>480</v>
      </c>
      <c r="P29" s="361">
        <f t="shared" si="36"/>
        <v>0</v>
      </c>
      <c r="Q29" s="361">
        <f t="shared" si="36"/>
        <v>0</v>
      </c>
      <c r="R29" s="361">
        <f t="shared" si="36"/>
        <v>0</v>
      </c>
      <c r="S29" s="361"/>
      <c r="T29" s="361"/>
      <c r="U29" s="361"/>
      <c r="V29" s="361"/>
      <c r="W29" s="361"/>
      <c r="X29" s="361"/>
      <c r="Y29" s="361"/>
      <c r="Z29" s="361"/>
      <c r="AA29" s="361"/>
      <c r="AB29" s="160">
        <f>+N29/I29</f>
        <v>1</v>
      </c>
      <c r="AC29" s="160">
        <f t="shared" si="8"/>
        <v>1</v>
      </c>
      <c r="AD29" s="160"/>
      <c r="AE29" s="160"/>
      <c r="AF29" s="160"/>
    </row>
    <row r="30" spans="1:32" s="56" customFormat="1" ht="19.2" customHeight="1">
      <c r="A30" s="52" t="s">
        <v>14</v>
      </c>
      <c r="B30" s="53" t="s">
        <v>265</v>
      </c>
      <c r="C30" s="54">
        <f t="shared" si="6"/>
        <v>9102.2960000000003</v>
      </c>
      <c r="D30" s="54"/>
      <c r="E30" s="54"/>
      <c r="F30" s="359"/>
      <c r="G30" s="359"/>
      <c r="H30" s="359"/>
      <c r="I30" s="362">
        <f>+I31+I32</f>
        <v>9102.2960000000003</v>
      </c>
      <c r="J30" s="362">
        <f t="shared" ref="J30:AA30" si="38">+J31+J32</f>
        <v>13</v>
      </c>
      <c r="K30" s="362">
        <f t="shared" si="38"/>
        <v>424.97719999999993</v>
      </c>
      <c r="L30" s="362">
        <f t="shared" si="38"/>
        <v>2544.3188</v>
      </c>
      <c r="M30" s="362">
        <f t="shared" si="38"/>
        <v>6120</v>
      </c>
      <c r="N30" s="362">
        <f t="shared" si="38"/>
        <v>9102.2960000000003</v>
      </c>
      <c r="O30" s="362">
        <f t="shared" si="38"/>
        <v>13</v>
      </c>
      <c r="P30" s="362">
        <f t="shared" si="38"/>
        <v>424.97719999999993</v>
      </c>
      <c r="Q30" s="362">
        <f t="shared" si="38"/>
        <v>2544.3188</v>
      </c>
      <c r="R30" s="362">
        <f t="shared" si="38"/>
        <v>6120</v>
      </c>
      <c r="S30" s="362">
        <f t="shared" si="38"/>
        <v>0</v>
      </c>
      <c r="T30" s="362">
        <f t="shared" si="38"/>
        <v>0</v>
      </c>
      <c r="U30" s="362">
        <f t="shared" si="38"/>
        <v>0</v>
      </c>
      <c r="V30" s="362">
        <f t="shared" si="38"/>
        <v>0</v>
      </c>
      <c r="W30" s="362">
        <f t="shared" si="38"/>
        <v>0</v>
      </c>
      <c r="X30" s="362">
        <f t="shared" si="38"/>
        <v>0</v>
      </c>
      <c r="Y30" s="362">
        <f t="shared" si="38"/>
        <v>0</v>
      </c>
      <c r="Z30" s="362">
        <f t="shared" si="38"/>
        <v>0</v>
      </c>
      <c r="AA30" s="362">
        <f t="shared" si="38"/>
        <v>0</v>
      </c>
      <c r="AB30" s="55">
        <f t="shared" si="3"/>
        <v>1</v>
      </c>
      <c r="AC30" s="230">
        <f>+O30/J30</f>
        <v>1</v>
      </c>
      <c r="AD30" s="230">
        <f t="shared" si="8"/>
        <v>1</v>
      </c>
      <c r="AE30" s="230">
        <f t="shared" si="33"/>
        <v>1</v>
      </c>
      <c r="AF30" s="230">
        <f t="shared" si="33"/>
        <v>1</v>
      </c>
    </row>
    <row r="31" spans="1:32" s="39" customFormat="1" ht="19.2" customHeight="1">
      <c r="A31" s="40">
        <v>1</v>
      </c>
      <c r="B31" s="41" t="s">
        <v>2</v>
      </c>
      <c r="C31" s="42">
        <f t="shared" si="6"/>
        <v>9089.2960000000003</v>
      </c>
      <c r="D31" s="42"/>
      <c r="E31" s="42"/>
      <c r="F31" s="358"/>
      <c r="G31" s="358"/>
      <c r="H31" s="358"/>
      <c r="I31" s="361">
        <f>SUM(J31:M31)</f>
        <v>9089.2960000000003</v>
      </c>
      <c r="J31" s="361"/>
      <c r="K31" s="361">
        <v>424.97719999999993</v>
      </c>
      <c r="L31" s="361">
        <v>2544.3188</v>
      </c>
      <c r="M31" s="361">
        <v>6120</v>
      </c>
      <c r="N31" s="361">
        <f>SUM(O31:R31)</f>
        <v>9089.2960000000003</v>
      </c>
      <c r="O31" s="361">
        <f>+J31</f>
        <v>0</v>
      </c>
      <c r="P31" s="361">
        <f t="shared" ref="P31:R32" si="39">+K31</f>
        <v>424.97719999999993</v>
      </c>
      <c r="Q31" s="361">
        <f t="shared" si="39"/>
        <v>2544.3188</v>
      </c>
      <c r="R31" s="361">
        <f t="shared" si="39"/>
        <v>6120</v>
      </c>
      <c r="S31" s="361"/>
      <c r="T31" s="361"/>
      <c r="U31" s="361"/>
      <c r="V31" s="361"/>
      <c r="W31" s="361"/>
      <c r="X31" s="361"/>
      <c r="Y31" s="361"/>
      <c r="Z31" s="361"/>
      <c r="AA31" s="361"/>
      <c r="AB31" s="160">
        <f t="shared" si="3"/>
        <v>1</v>
      </c>
      <c r="AC31" s="160"/>
      <c r="AD31" s="160">
        <f t="shared" si="8"/>
        <v>1</v>
      </c>
      <c r="AE31" s="160">
        <f t="shared" si="33"/>
        <v>1</v>
      </c>
      <c r="AF31" s="160">
        <f t="shared" ref="AF31:AF33" si="40">+R31/M31</f>
        <v>1</v>
      </c>
    </row>
    <row r="32" spans="1:32" s="39" customFormat="1" ht="19.2" customHeight="1">
      <c r="A32" s="40">
        <v>2</v>
      </c>
      <c r="B32" s="41" t="s">
        <v>0</v>
      </c>
      <c r="C32" s="42">
        <f t="shared" si="6"/>
        <v>13</v>
      </c>
      <c r="D32" s="42"/>
      <c r="E32" s="42"/>
      <c r="F32" s="358"/>
      <c r="G32" s="358"/>
      <c r="H32" s="358"/>
      <c r="I32" s="361">
        <f>SUM(J32:M32)</f>
        <v>13</v>
      </c>
      <c r="J32" s="361">
        <v>13</v>
      </c>
      <c r="K32" s="361"/>
      <c r="L32" s="361"/>
      <c r="M32" s="361"/>
      <c r="N32" s="361">
        <f>SUM(O32:R32)</f>
        <v>13</v>
      </c>
      <c r="O32" s="361">
        <f>+J32</f>
        <v>13</v>
      </c>
      <c r="P32" s="361">
        <f t="shared" si="39"/>
        <v>0</v>
      </c>
      <c r="Q32" s="361">
        <f t="shared" si="39"/>
        <v>0</v>
      </c>
      <c r="R32" s="361">
        <f t="shared" si="39"/>
        <v>0</v>
      </c>
      <c r="S32" s="361"/>
      <c r="T32" s="361"/>
      <c r="U32" s="361"/>
      <c r="V32" s="361"/>
      <c r="W32" s="361"/>
      <c r="X32" s="361"/>
      <c r="Y32" s="361"/>
      <c r="Z32" s="361"/>
      <c r="AA32" s="361"/>
      <c r="AB32" s="160">
        <f t="shared" si="3"/>
        <v>1</v>
      </c>
      <c r="AC32" s="160">
        <f t="shared" ref="AC32:AC33" si="41">+O32/J32</f>
        <v>1</v>
      </c>
      <c r="AD32" s="160"/>
      <c r="AE32" s="160"/>
      <c r="AF32" s="160"/>
    </row>
    <row r="33" spans="1:32" s="56" customFormat="1" ht="19.2" customHeight="1">
      <c r="A33" s="52" t="s">
        <v>14</v>
      </c>
      <c r="B33" s="53" t="s">
        <v>266</v>
      </c>
      <c r="C33" s="54">
        <f t="shared" si="6"/>
        <v>3554.8240000000001</v>
      </c>
      <c r="D33" s="54"/>
      <c r="E33" s="54"/>
      <c r="F33" s="359"/>
      <c r="G33" s="359"/>
      <c r="H33" s="359"/>
      <c r="I33" s="362">
        <f>+I34+I35</f>
        <v>3554.8240000000001</v>
      </c>
      <c r="J33" s="362">
        <f t="shared" ref="J33:AA33" si="42">+J34+J35</f>
        <v>880</v>
      </c>
      <c r="K33" s="362">
        <f t="shared" si="42"/>
        <v>0</v>
      </c>
      <c r="L33" s="362">
        <f t="shared" si="42"/>
        <v>1103.25</v>
      </c>
      <c r="M33" s="362">
        <f t="shared" si="42"/>
        <v>1571.5740000000001</v>
      </c>
      <c r="N33" s="362">
        <f t="shared" si="42"/>
        <v>3389.8240000000001</v>
      </c>
      <c r="O33" s="362">
        <f t="shared" si="42"/>
        <v>715</v>
      </c>
      <c r="P33" s="362">
        <f t="shared" si="42"/>
        <v>0</v>
      </c>
      <c r="Q33" s="362">
        <f t="shared" si="42"/>
        <v>1103.25</v>
      </c>
      <c r="R33" s="362">
        <f t="shared" si="42"/>
        <v>1571.5740000000001</v>
      </c>
      <c r="S33" s="362">
        <f t="shared" si="42"/>
        <v>0</v>
      </c>
      <c r="T33" s="362">
        <f t="shared" si="42"/>
        <v>0</v>
      </c>
      <c r="U33" s="362">
        <f t="shared" si="42"/>
        <v>0</v>
      </c>
      <c r="V33" s="362">
        <f t="shared" si="42"/>
        <v>0</v>
      </c>
      <c r="W33" s="362">
        <f t="shared" si="42"/>
        <v>165</v>
      </c>
      <c r="X33" s="362">
        <f>+X34+X35</f>
        <v>165</v>
      </c>
      <c r="Y33" s="362">
        <f t="shared" si="42"/>
        <v>0</v>
      </c>
      <c r="Z33" s="362">
        <f t="shared" si="42"/>
        <v>0</v>
      </c>
      <c r="AA33" s="362">
        <f t="shared" si="42"/>
        <v>0</v>
      </c>
      <c r="AB33" s="55">
        <f t="shared" si="3"/>
        <v>0.95358419994913957</v>
      </c>
      <c r="AC33" s="55">
        <f t="shared" si="41"/>
        <v>0.8125</v>
      </c>
      <c r="AD33" s="55"/>
      <c r="AE33" s="55">
        <f t="shared" si="33"/>
        <v>1</v>
      </c>
      <c r="AF33" s="55">
        <f t="shared" si="40"/>
        <v>1</v>
      </c>
    </row>
    <row r="34" spans="1:32" s="39" customFormat="1" ht="19.2" customHeight="1">
      <c r="A34" s="40">
        <v>1</v>
      </c>
      <c r="B34" s="41" t="s">
        <v>2</v>
      </c>
      <c r="C34" s="42">
        <f t="shared" si="6"/>
        <v>3228.3</v>
      </c>
      <c r="D34" s="42"/>
      <c r="E34" s="42"/>
      <c r="F34" s="358"/>
      <c r="G34" s="358"/>
      <c r="H34" s="358"/>
      <c r="I34" s="361">
        <f>SUM(J34:M34)</f>
        <v>3228.3</v>
      </c>
      <c r="J34" s="361">
        <v>690</v>
      </c>
      <c r="K34" s="361">
        <v>0</v>
      </c>
      <c r="L34" s="361">
        <v>1103.25</v>
      </c>
      <c r="M34" s="361">
        <v>1435.05</v>
      </c>
      <c r="N34" s="361">
        <f>SUM(O34:R34)</f>
        <v>3228.3</v>
      </c>
      <c r="O34" s="361">
        <v>690</v>
      </c>
      <c r="P34" s="361">
        <v>0</v>
      </c>
      <c r="Q34" s="361">
        <v>1103.25</v>
      </c>
      <c r="R34" s="361">
        <v>1435.05</v>
      </c>
      <c r="S34" s="361"/>
      <c r="T34" s="361"/>
      <c r="U34" s="361"/>
      <c r="V34" s="361"/>
      <c r="W34" s="361"/>
      <c r="X34" s="361"/>
      <c r="Y34" s="361"/>
      <c r="Z34" s="361"/>
      <c r="AA34" s="361"/>
      <c r="AB34" s="160">
        <f t="shared" si="3"/>
        <v>1</v>
      </c>
      <c r="AC34" s="160">
        <f t="shared" si="8"/>
        <v>1</v>
      </c>
      <c r="AD34" s="160"/>
      <c r="AE34" s="160">
        <f t="shared" si="33"/>
        <v>1</v>
      </c>
      <c r="AF34" s="160">
        <f t="shared" ref="AF34:AF35" si="43">+R34/M34</f>
        <v>1</v>
      </c>
    </row>
    <row r="35" spans="1:32" s="39" customFormat="1" ht="19.2" customHeight="1">
      <c r="A35" s="40">
        <v>2</v>
      </c>
      <c r="B35" s="41" t="s">
        <v>0</v>
      </c>
      <c r="C35" s="42">
        <f t="shared" si="6"/>
        <v>326.524</v>
      </c>
      <c r="D35" s="42"/>
      <c r="E35" s="42"/>
      <c r="F35" s="358"/>
      <c r="G35" s="358"/>
      <c r="H35" s="358"/>
      <c r="I35" s="361">
        <f>SUM(J35:M35)</f>
        <v>326.524</v>
      </c>
      <c r="J35" s="361">
        <v>190</v>
      </c>
      <c r="K35" s="361"/>
      <c r="L35" s="361"/>
      <c r="M35" s="361">
        <f>95.47+27.48+13.574</f>
        <v>136.524</v>
      </c>
      <c r="N35" s="361">
        <f>SUM(O35:R35)</f>
        <v>161.524</v>
      </c>
      <c r="O35" s="361">
        <v>25</v>
      </c>
      <c r="P35" s="361"/>
      <c r="Q35" s="361"/>
      <c r="R35" s="361">
        <f>+M35</f>
        <v>136.524</v>
      </c>
      <c r="S35" s="361"/>
      <c r="T35" s="361"/>
      <c r="U35" s="361"/>
      <c r="V35" s="361"/>
      <c r="W35" s="361">
        <f>SUM(X35:AA35)</f>
        <v>165</v>
      </c>
      <c r="X35" s="361">
        <f>+J35-O35</f>
        <v>165</v>
      </c>
      <c r="Y35" s="361">
        <f t="shared" ref="Y35:Z35" si="44">+K35-P35</f>
        <v>0</v>
      </c>
      <c r="Z35" s="361">
        <f t="shared" si="44"/>
        <v>0</v>
      </c>
      <c r="AA35" s="361">
        <f>+M35-R35</f>
        <v>0</v>
      </c>
      <c r="AB35" s="160">
        <f t="shared" si="3"/>
        <v>0.4946772672146611</v>
      </c>
      <c r="AC35" s="160">
        <f>+O35/J35</f>
        <v>0.13157894736842105</v>
      </c>
      <c r="AD35" s="160"/>
      <c r="AE35" s="160"/>
      <c r="AF35" s="160">
        <f t="shared" si="43"/>
        <v>1</v>
      </c>
    </row>
    <row r="36" spans="1:32" s="19" customFormat="1" ht="15.6">
      <c r="A36" s="21"/>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32" s="4" customFormat="1" ht="15.6">
      <c r="A37" s="6"/>
      <c r="B37" s="5"/>
      <c r="C37" s="5"/>
      <c r="D37" s="5"/>
      <c r="E37" s="5"/>
      <c r="F37" s="5"/>
      <c r="G37" s="5"/>
      <c r="H37" s="5"/>
      <c r="I37" s="5"/>
      <c r="J37" s="5"/>
      <c r="K37" s="5"/>
      <c r="L37" s="5"/>
      <c r="M37" s="5"/>
      <c r="N37" s="5"/>
      <c r="O37" s="5"/>
      <c r="P37" s="5"/>
      <c r="Q37" s="5"/>
      <c r="R37" s="5"/>
      <c r="S37" s="5"/>
      <c r="T37" s="5"/>
      <c r="U37" s="5"/>
      <c r="V37" s="5"/>
      <c r="W37" s="5"/>
      <c r="X37" s="5"/>
      <c r="Y37" s="5"/>
      <c r="Z37" s="46"/>
    </row>
    <row r="38" spans="1:32" s="4" customFormat="1" ht="15.6">
      <c r="A38" s="6"/>
      <c r="B38" s="5"/>
      <c r="C38" s="5"/>
      <c r="D38" s="5"/>
      <c r="E38" s="5"/>
      <c r="F38" s="5"/>
      <c r="G38" s="5"/>
      <c r="H38" s="5"/>
      <c r="I38" s="5"/>
      <c r="J38" s="5"/>
      <c r="K38" s="5"/>
      <c r="L38" s="5"/>
      <c r="M38" s="5"/>
      <c r="N38" s="5"/>
      <c r="O38" s="5"/>
      <c r="P38" s="5"/>
      <c r="Q38" s="5"/>
      <c r="R38" s="5"/>
      <c r="S38" s="5"/>
      <c r="T38" s="5"/>
      <c r="U38" s="5"/>
      <c r="V38" s="5"/>
      <c r="W38" s="5"/>
      <c r="X38" s="5"/>
      <c r="Y38" s="5"/>
      <c r="Z38" s="373"/>
      <c r="AA38" s="373"/>
      <c r="AB38" s="373"/>
      <c r="AC38" s="373"/>
      <c r="AD38" s="373"/>
    </row>
    <row r="39" spans="1:32" s="4" customFormat="1" ht="15.75" customHeight="1">
      <c r="A39" s="6"/>
      <c r="B39" s="5"/>
      <c r="C39" s="5"/>
      <c r="D39" s="5"/>
      <c r="E39" s="5"/>
      <c r="F39" s="5"/>
      <c r="G39" s="5"/>
      <c r="H39" s="5"/>
      <c r="I39" s="5"/>
      <c r="J39" s="5"/>
      <c r="K39" s="5"/>
      <c r="L39" s="5"/>
      <c r="M39" s="5"/>
      <c r="N39" s="5"/>
      <c r="O39" s="5"/>
      <c r="P39" s="5"/>
      <c r="Q39" s="5"/>
      <c r="R39" s="5"/>
      <c r="S39" s="5"/>
      <c r="T39" s="5"/>
      <c r="U39" s="5"/>
      <c r="V39" s="5"/>
      <c r="W39" s="5"/>
      <c r="X39" s="5"/>
      <c r="Y39" s="5"/>
      <c r="Z39" s="5"/>
    </row>
    <row r="40" spans="1:32" s="4" customFormat="1" ht="15.75" customHeight="1">
      <c r="A40" s="6"/>
      <c r="B40" s="5"/>
      <c r="C40" s="5"/>
      <c r="D40" s="5"/>
      <c r="E40" s="5"/>
      <c r="F40" s="5"/>
      <c r="G40" s="5"/>
      <c r="H40" s="5"/>
      <c r="I40" s="5"/>
      <c r="J40" s="5"/>
      <c r="K40" s="5"/>
      <c r="L40" s="5"/>
      <c r="M40" s="5"/>
      <c r="N40" s="5"/>
      <c r="O40" s="5"/>
      <c r="P40" s="5"/>
      <c r="Q40" s="5"/>
      <c r="R40" s="5"/>
      <c r="S40" s="5"/>
      <c r="T40" s="5"/>
      <c r="U40" s="5"/>
      <c r="V40" s="5"/>
      <c r="W40" s="5"/>
      <c r="X40" s="5"/>
      <c r="Y40" s="5"/>
      <c r="Z40" s="5"/>
    </row>
    <row r="41" spans="1:32" s="4" customFormat="1" ht="15.6">
      <c r="A41" s="6"/>
      <c r="B41" s="5"/>
      <c r="C41" s="5"/>
      <c r="D41" s="5"/>
      <c r="E41" s="5"/>
      <c r="F41" s="5"/>
      <c r="G41" s="5"/>
      <c r="H41" s="5"/>
      <c r="I41" s="5"/>
      <c r="J41" s="5"/>
      <c r="K41" s="5"/>
      <c r="L41" s="5"/>
      <c r="M41" s="5"/>
      <c r="N41" s="5"/>
      <c r="O41" s="5"/>
      <c r="P41" s="5"/>
      <c r="Q41" s="5"/>
      <c r="R41" s="5"/>
      <c r="S41" s="5"/>
      <c r="T41" s="5"/>
      <c r="U41" s="5"/>
      <c r="V41" s="5"/>
      <c r="W41" s="5"/>
      <c r="X41" s="5"/>
      <c r="Y41" s="5"/>
      <c r="Z41" s="5"/>
    </row>
  </sheetData>
  <mergeCells count="13">
    <mergeCell ref="A5:A7"/>
    <mergeCell ref="B5:B7"/>
    <mergeCell ref="C5:M5"/>
    <mergeCell ref="N5:R6"/>
    <mergeCell ref="W5:AA6"/>
    <mergeCell ref="C6:C7"/>
    <mergeCell ref="D6:H6"/>
    <mergeCell ref="I6:M6"/>
    <mergeCell ref="Z38:AD38"/>
    <mergeCell ref="S5:V6"/>
    <mergeCell ref="B3:AF3"/>
    <mergeCell ref="AB5:AF6"/>
    <mergeCell ref="AB4:AF4"/>
  </mergeCells>
  <pageMargins left="0" right="0" top="0.43" bottom="0.47" header="0.25" footer="0.2"/>
  <pageSetup paperSize="9" scale="70" orientation="landscape" verticalDpi="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25"/>
  <sheetViews>
    <sheetView tabSelected="1" topLeftCell="A7" workbookViewId="0">
      <selection activeCell="H11" sqref="H11"/>
    </sheetView>
  </sheetViews>
  <sheetFormatPr defaultColWidth="8" defaultRowHeight="15.6"/>
  <cols>
    <col min="1" max="1" width="3.59765625" style="300" customWidth="1"/>
    <col min="2" max="2" width="16.796875" style="286" customWidth="1"/>
    <col min="3" max="3" width="5.8984375" style="286" customWidth="1"/>
    <col min="4" max="4" width="9.796875" style="297" customWidth="1"/>
    <col min="5" max="5" width="11.59765625" style="286" customWidth="1"/>
    <col min="6" max="6" width="5.8984375" style="298" bestFit="1" customWidth="1"/>
    <col min="7" max="7" width="7.296875" style="298" bestFit="1" customWidth="1"/>
    <col min="8" max="8" width="4.09765625" style="298" bestFit="1" customWidth="1"/>
    <col min="9" max="9" width="5.5" style="298" customWidth="1"/>
    <col min="10" max="11" width="10.8984375" style="298" customWidth="1"/>
    <col min="12" max="13" width="11.69921875" style="298" customWidth="1"/>
    <col min="14" max="14" width="5.5" style="298" customWidth="1"/>
    <col min="15" max="15" width="7.8984375" style="298" customWidth="1"/>
    <col min="16" max="16" width="8.8984375" style="299" customWidth="1"/>
    <col min="17" max="17" width="11.69921875" style="298" bestFit="1" customWidth="1"/>
    <col min="18" max="19" width="10.8984375" style="298" bestFit="1" customWidth="1"/>
    <col min="20" max="20" width="9.69921875" style="298" bestFit="1" customWidth="1"/>
    <col min="21" max="22" width="5.3984375" style="286" customWidth="1"/>
    <col min="23" max="23" width="9.69921875" style="286" bestFit="1" customWidth="1"/>
    <col min="24" max="24" width="10.8984375" style="286" bestFit="1" customWidth="1"/>
    <col min="25" max="25" width="11.59765625" style="286" bestFit="1" customWidth="1"/>
    <col min="26" max="26" width="6.59765625" style="286" customWidth="1"/>
    <col min="27" max="27" width="7.5" style="286" bestFit="1" customWidth="1"/>
    <col min="28" max="16384" width="8" style="286"/>
  </cols>
  <sheetData>
    <row r="1" spans="1:27">
      <c r="A1" s="276" t="s">
        <v>561</v>
      </c>
      <c r="B1" s="296"/>
    </row>
    <row r="2" spans="1:27">
      <c r="A2" s="280" t="s">
        <v>559</v>
      </c>
      <c r="B2" s="291"/>
    </row>
    <row r="3" spans="1:27" ht="16.2">
      <c r="B3" s="284"/>
      <c r="E3" s="284"/>
      <c r="Y3" s="465" t="s">
        <v>241</v>
      </c>
      <c r="Z3" s="465"/>
    </row>
    <row r="4" spans="1:27" ht="16.8">
      <c r="A4" s="466" t="s">
        <v>564</v>
      </c>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row>
    <row r="5" spans="1:27" ht="18">
      <c r="A5" s="301"/>
      <c r="B5" s="301"/>
      <c r="C5" s="301"/>
      <c r="D5" s="302"/>
      <c r="E5" s="301"/>
      <c r="F5" s="303"/>
      <c r="G5" s="303"/>
      <c r="H5" s="303"/>
      <c r="I5" s="303"/>
      <c r="J5" s="303"/>
      <c r="K5" s="303"/>
      <c r="L5" s="303"/>
      <c r="M5" s="303"/>
      <c r="N5" s="303"/>
      <c r="O5" s="303"/>
      <c r="P5" s="304"/>
      <c r="Q5" s="303"/>
      <c r="R5" s="303"/>
      <c r="S5" s="303"/>
      <c r="T5" s="303"/>
      <c r="U5" s="301"/>
      <c r="V5" s="301"/>
      <c r="W5" s="301"/>
      <c r="X5" s="301"/>
      <c r="Y5" s="301"/>
      <c r="Z5" s="301"/>
      <c r="AA5" s="301"/>
    </row>
    <row r="6" spans="1:27" ht="67.8" customHeight="1">
      <c r="A6" s="467" t="s">
        <v>9</v>
      </c>
      <c r="B6" s="470" t="s">
        <v>156</v>
      </c>
      <c r="C6" s="482" t="s">
        <v>152</v>
      </c>
      <c r="D6" s="483"/>
      <c r="E6" s="483"/>
      <c r="F6" s="483"/>
      <c r="G6" s="483"/>
      <c r="H6" s="483"/>
      <c r="I6" s="483"/>
      <c r="J6" s="483"/>
      <c r="K6" s="483"/>
      <c r="L6" s="483"/>
      <c r="M6" s="483"/>
      <c r="N6" s="484"/>
      <c r="O6" s="497" t="s">
        <v>153</v>
      </c>
      <c r="P6" s="498"/>
      <c r="Q6" s="499" t="s">
        <v>154</v>
      </c>
      <c r="R6" s="499"/>
      <c r="S6" s="499"/>
      <c r="T6" s="499"/>
      <c r="U6" s="499"/>
      <c r="V6" s="499"/>
      <c r="W6" s="499"/>
      <c r="X6" s="499"/>
      <c r="Y6" s="499"/>
      <c r="Z6" s="499"/>
      <c r="AA6" s="470" t="s">
        <v>24</v>
      </c>
    </row>
    <row r="7" spans="1:27" ht="30" customHeight="1">
      <c r="A7" s="468"/>
      <c r="B7" s="471"/>
      <c r="C7" s="473" t="s">
        <v>140</v>
      </c>
      <c r="D7" s="476" t="s">
        <v>151</v>
      </c>
      <c r="E7" s="479" t="s">
        <v>141</v>
      </c>
      <c r="F7" s="485" t="s">
        <v>142</v>
      </c>
      <c r="G7" s="486"/>
      <c r="H7" s="486"/>
      <c r="I7" s="486"/>
      <c r="J7" s="486"/>
      <c r="K7" s="486"/>
      <c r="L7" s="486"/>
      <c r="M7" s="486"/>
      <c r="N7" s="487"/>
      <c r="O7" s="491" t="s">
        <v>140</v>
      </c>
      <c r="P7" s="494" t="s">
        <v>151</v>
      </c>
      <c r="Q7" s="491" t="s">
        <v>141</v>
      </c>
      <c r="R7" s="500" t="s">
        <v>142</v>
      </c>
      <c r="S7" s="501"/>
      <c r="T7" s="501"/>
      <c r="U7" s="501"/>
      <c r="V7" s="501"/>
      <c r="W7" s="501"/>
      <c r="X7" s="501"/>
      <c r="Y7" s="501"/>
      <c r="Z7" s="502"/>
      <c r="AA7" s="471"/>
    </row>
    <row r="8" spans="1:27" s="305" customFormat="1" ht="51" customHeight="1">
      <c r="A8" s="468"/>
      <c r="B8" s="471"/>
      <c r="C8" s="474"/>
      <c r="D8" s="477"/>
      <c r="E8" s="480"/>
      <c r="F8" s="490" t="s">
        <v>143</v>
      </c>
      <c r="G8" s="490"/>
      <c r="H8" s="490"/>
      <c r="I8" s="490" t="s">
        <v>146</v>
      </c>
      <c r="J8" s="490"/>
      <c r="K8" s="490"/>
      <c r="L8" s="490"/>
      <c r="M8" s="488" t="s">
        <v>147</v>
      </c>
      <c r="N8" s="488" t="s">
        <v>148</v>
      </c>
      <c r="O8" s="492"/>
      <c r="P8" s="495"/>
      <c r="Q8" s="492"/>
      <c r="R8" s="503" t="s">
        <v>143</v>
      </c>
      <c r="S8" s="503"/>
      <c r="T8" s="503"/>
      <c r="U8" s="503" t="s">
        <v>146</v>
      </c>
      <c r="V8" s="503"/>
      <c r="W8" s="503"/>
      <c r="X8" s="503"/>
      <c r="Y8" s="479" t="s">
        <v>147</v>
      </c>
      <c r="Z8" s="479" t="s">
        <v>148</v>
      </c>
      <c r="AA8" s="471"/>
    </row>
    <row r="9" spans="1:27" s="305" customFormat="1" ht="22.5" customHeight="1">
      <c r="A9" s="469"/>
      <c r="B9" s="472"/>
      <c r="C9" s="475"/>
      <c r="D9" s="478"/>
      <c r="E9" s="481"/>
      <c r="F9" s="306" t="s">
        <v>144</v>
      </c>
      <c r="G9" s="306" t="s">
        <v>145</v>
      </c>
      <c r="H9" s="306" t="s">
        <v>150</v>
      </c>
      <c r="I9" s="306" t="s">
        <v>149</v>
      </c>
      <c r="J9" s="306" t="s">
        <v>144</v>
      </c>
      <c r="K9" s="306" t="s">
        <v>145</v>
      </c>
      <c r="L9" s="306" t="s">
        <v>150</v>
      </c>
      <c r="M9" s="489"/>
      <c r="N9" s="489"/>
      <c r="O9" s="493"/>
      <c r="P9" s="496"/>
      <c r="Q9" s="493"/>
      <c r="R9" s="306" t="s">
        <v>144</v>
      </c>
      <c r="S9" s="306" t="s">
        <v>145</v>
      </c>
      <c r="T9" s="306" t="s">
        <v>150</v>
      </c>
      <c r="U9" s="307" t="s">
        <v>149</v>
      </c>
      <c r="V9" s="307" t="s">
        <v>144</v>
      </c>
      <c r="W9" s="307" t="s">
        <v>145</v>
      </c>
      <c r="X9" s="307" t="s">
        <v>150</v>
      </c>
      <c r="Y9" s="481"/>
      <c r="Z9" s="481"/>
      <c r="AA9" s="472"/>
    </row>
    <row r="10" spans="1:27" s="305" customFormat="1">
      <c r="A10" s="307"/>
      <c r="B10" s="307">
        <v>1</v>
      </c>
      <c r="C10" s="307"/>
      <c r="D10" s="308"/>
      <c r="E10" s="307"/>
      <c r="F10" s="306"/>
      <c r="G10" s="306"/>
      <c r="H10" s="306"/>
      <c r="I10" s="306"/>
      <c r="J10" s="306"/>
      <c r="K10" s="306"/>
      <c r="L10" s="306"/>
      <c r="M10" s="306"/>
      <c r="N10" s="306"/>
      <c r="O10" s="306"/>
      <c r="P10" s="309"/>
      <c r="Q10" s="306"/>
      <c r="R10" s="306"/>
      <c r="S10" s="306"/>
      <c r="T10" s="306"/>
      <c r="U10" s="307"/>
      <c r="V10" s="307"/>
      <c r="W10" s="307"/>
      <c r="X10" s="307"/>
      <c r="Y10" s="307"/>
      <c r="Z10" s="307"/>
      <c r="AA10" s="310"/>
    </row>
    <row r="11" spans="1:27">
      <c r="A11" s="311"/>
      <c r="B11" s="311" t="s">
        <v>139</v>
      </c>
      <c r="C11" s="311"/>
      <c r="D11" s="312"/>
      <c r="E11" s="313">
        <f>+E13</f>
        <v>46359282000</v>
      </c>
      <c r="F11" s="313">
        <f t="shared" ref="F11:Z11" si="0">+F13</f>
        <v>0</v>
      </c>
      <c r="G11" s="313">
        <f t="shared" si="0"/>
        <v>0</v>
      </c>
      <c r="H11" s="313">
        <f t="shared" si="0"/>
        <v>0</v>
      </c>
      <c r="I11" s="313">
        <f t="shared" si="0"/>
        <v>0</v>
      </c>
      <c r="J11" s="313">
        <f t="shared" si="0"/>
        <v>1538716000</v>
      </c>
      <c r="K11" s="313">
        <f t="shared" si="0"/>
        <v>2873620000</v>
      </c>
      <c r="L11" s="314">
        <f t="shared" si="0"/>
        <v>27351846000</v>
      </c>
      <c r="M11" s="313">
        <f t="shared" si="0"/>
        <v>14595100000</v>
      </c>
      <c r="N11" s="313">
        <f t="shared" si="0"/>
        <v>0</v>
      </c>
      <c r="O11" s="315">
        <f t="shared" si="0"/>
        <v>0</v>
      </c>
      <c r="P11" s="315"/>
      <c r="Q11" s="315">
        <f t="shared" si="0"/>
        <v>29667108107</v>
      </c>
      <c r="R11" s="315">
        <f>+R13</f>
        <v>3250000000</v>
      </c>
      <c r="S11" s="315">
        <f t="shared" si="0"/>
        <v>1000000000</v>
      </c>
      <c r="T11" s="316">
        <f t="shared" si="0"/>
        <v>600000000</v>
      </c>
      <c r="U11" s="315">
        <f t="shared" si="0"/>
        <v>0</v>
      </c>
      <c r="V11" s="315">
        <f t="shared" si="0"/>
        <v>0</v>
      </c>
      <c r="W11" s="315">
        <f t="shared" si="0"/>
        <v>581868000</v>
      </c>
      <c r="X11" s="315">
        <f t="shared" si="0"/>
        <v>8535240107</v>
      </c>
      <c r="Y11" s="315">
        <f t="shared" si="0"/>
        <v>15700000000</v>
      </c>
      <c r="Z11" s="315">
        <f t="shared" si="0"/>
        <v>0</v>
      </c>
      <c r="AA11" s="273"/>
    </row>
    <row r="12" spans="1:27">
      <c r="A12" s="311"/>
      <c r="B12" s="311" t="s">
        <v>28</v>
      </c>
      <c r="C12" s="311"/>
      <c r="D12" s="312"/>
      <c r="E12" s="317"/>
      <c r="F12" s="314"/>
      <c r="G12" s="314"/>
      <c r="H12" s="314"/>
      <c r="I12" s="314"/>
      <c r="J12" s="314"/>
      <c r="K12" s="314"/>
      <c r="L12" s="314"/>
      <c r="M12" s="314"/>
      <c r="N12" s="314"/>
      <c r="O12" s="316"/>
      <c r="P12" s="318"/>
      <c r="Q12" s="316"/>
      <c r="R12" s="316"/>
      <c r="S12" s="316"/>
      <c r="T12" s="316"/>
      <c r="U12" s="319"/>
      <c r="V12" s="319"/>
      <c r="W12" s="319"/>
      <c r="X12" s="319"/>
      <c r="Y12" s="319"/>
      <c r="Z12" s="319"/>
      <c r="AA12" s="311"/>
    </row>
    <row r="13" spans="1:27">
      <c r="A13" s="320">
        <v>1</v>
      </c>
      <c r="B13" s="321" t="s">
        <v>259</v>
      </c>
      <c r="C13" s="321"/>
      <c r="D13" s="322"/>
      <c r="E13" s="323">
        <f>SUM(E14:E24)</f>
        <v>46359282000</v>
      </c>
      <c r="F13" s="323">
        <f t="shared" ref="F13:W13" si="1">SUM(F14:F24)</f>
        <v>0</v>
      </c>
      <c r="G13" s="323">
        <f t="shared" si="1"/>
        <v>0</v>
      </c>
      <c r="H13" s="323">
        <f t="shared" si="1"/>
        <v>0</v>
      </c>
      <c r="I13" s="323">
        <f t="shared" si="1"/>
        <v>0</v>
      </c>
      <c r="J13" s="323">
        <f t="shared" si="1"/>
        <v>1538716000</v>
      </c>
      <c r="K13" s="323">
        <f t="shared" si="1"/>
        <v>2873620000</v>
      </c>
      <c r="L13" s="324">
        <f t="shared" si="1"/>
        <v>27351846000</v>
      </c>
      <c r="M13" s="323">
        <f t="shared" si="1"/>
        <v>14595100000</v>
      </c>
      <c r="N13" s="323">
        <f t="shared" si="1"/>
        <v>0</v>
      </c>
      <c r="O13" s="325">
        <f t="shared" si="1"/>
        <v>0</v>
      </c>
      <c r="P13" s="325"/>
      <c r="Q13" s="325">
        <f>SUM(Q14:Q24)</f>
        <v>29667108107</v>
      </c>
      <c r="R13" s="323">
        <f>SUM(R14:R24)</f>
        <v>3250000000</v>
      </c>
      <c r="S13" s="323">
        <f>SUM(S14:S24)</f>
        <v>1000000000</v>
      </c>
      <c r="T13" s="324">
        <f>SUM(T14:T24)</f>
        <v>600000000</v>
      </c>
      <c r="U13" s="323">
        <f t="shared" si="1"/>
        <v>0</v>
      </c>
      <c r="V13" s="323">
        <f t="shared" si="1"/>
        <v>0</v>
      </c>
      <c r="W13" s="323">
        <f t="shared" si="1"/>
        <v>581868000</v>
      </c>
      <c r="X13" s="323">
        <f>SUM(X14:X24)</f>
        <v>8535240107</v>
      </c>
      <c r="Y13" s="323">
        <f>SUM(Y14:Y24)</f>
        <v>15700000000</v>
      </c>
      <c r="Z13" s="323">
        <f t="shared" ref="Z13" si="2">SUM(Z14:Z24)</f>
        <v>0</v>
      </c>
      <c r="AA13" s="321"/>
    </row>
    <row r="14" spans="1:27" s="331" customFormat="1" ht="49.2" customHeight="1">
      <c r="A14" s="326" t="s">
        <v>32</v>
      </c>
      <c r="B14" s="327" t="s">
        <v>275</v>
      </c>
      <c r="C14" s="268">
        <v>29</v>
      </c>
      <c r="D14" s="328">
        <v>43902</v>
      </c>
      <c r="E14" s="269">
        <f>SUM(F14:M14)</f>
        <v>3763900000</v>
      </c>
      <c r="F14" s="329"/>
      <c r="G14" s="329"/>
      <c r="H14" s="269"/>
      <c r="I14" s="269"/>
      <c r="J14" s="269">
        <v>208776000</v>
      </c>
      <c r="K14" s="269">
        <v>375266000</v>
      </c>
      <c r="L14" s="269">
        <v>2102858000</v>
      </c>
      <c r="M14" s="330">
        <v>1077000000</v>
      </c>
      <c r="N14" s="269"/>
      <c r="O14" s="269"/>
      <c r="P14" s="270"/>
      <c r="Q14" s="269">
        <f>SUM(R14:Y14)</f>
        <v>1797730700</v>
      </c>
      <c r="R14" s="269">
        <v>250000000</v>
      </c>
      <c r="S14" s="269"/>
      <c r="T14" s="269"/>
      <c r="U14" s="269"/>
      <c r="V14" s="269"/>
      <c r="W14" s="269"/>
      <c r="X14" s="269">
        <f>80377000+206431000+3593000+45554700+11775000</f>
        <v>347730700</v>
      </c>
      <c r="Y14" s="269">
        <v>1200000000</v>
      </c>
      <c r="Z14" s="269"/>
      <c r="AA14" s="271"/>
    </row>
    <row r="15" spans="1:27" s="331" customFormat="1" ht="49.2" customHeight="1">
      <c r="A15" s="326" t="s">
        <v>34</v>
      </c>
      <c r="B15" s="327" t="s">
        <v>284</v>
      </c>
      <c r="C15" s="268">
        <v>17</v>
      </c>
      <c r="D15" s="328">
        <v>44301</v>
      </c>
      <c r="E15" s="269">
        <f>SUM(F15:N15)</f>
        <v>2317132000</v>
      </c>
      <c r="F15" s="269"/>
      <c r="G15" s="269"/>
      <c r="H15" s="269"/>
      <c r="I15" s="269"/>
      <c r="J15" s="269">
        <v>161926000</v>
      </c>
      <c r="K15" s="269">
        <v>299156000</v>
      </c>
      <c r="L15" s="269">
        <v>875550000</v>
      </c>
      <c r="M15" s="332">
        <f>2317132000-J15-K15-L15</f>
        <v>980500000</v>
      </c>
      <c r="N15" s="269"/>
      <c r="O15" s="329" t="s">
        <v>295</v>
      </c>
      <c r="P15" s="333">
        <v>44560</v>
      </c>
      <c r="Q15" s="269">
        <f>SUM(R15:Z15)</f>
        <v>2173682407</v>
      </c>
      <c r="R15" s="269">
        <v>300000000</v>
      </c>
      <c r="S15" s="269">
        <v>100000000</v>
      </c>
      <c r="T15" s="329"/>
      <c r="U15" s="269"/>
      <c r="V15" s="269"/>
      <c r="W15" s="269">
        <f>16092000+15684000+15132000+4608000</f>
        <v>51516000</v>
      </c>
      <c r="X15" s="243">
        <f>209250000+214203000+155188007+119066400+24459000</f>
        <v>722166407</v>
      </c>
      <c r="Y15" s="269">
        <v>1000000000</v>
      </c>
      <c r="Z15" s="269"/>
      <c r="AA15" s="271"/>
    </row>
    <row r="16" spans="1:27" s="331" customFormat="1" ht="49.2" customHeight="1">
      <c r="A16" s="326" t="s">
        <v>155</v>
      </c>
      <c r="B16" s="327" t="s">
        <v>285</v>
      </c>
      <c r="C16" s="268">
        <v>36</v>
      </c>
      <c r="D16" s="328">
        <v>43536</v>
      </c>
      <c r="E16" s="269">
        <f t="shared" ref="E16:E24" si="3">SUM(F16:N16)</f>
        <v>4891750000</v>
      </c>
      <c r="F16" s="269"/>
      <c r="G16" s="269"/>
      <c r="H16" s="269"/>
      <c r="I16" s="269"/>
      <c r="J16" s="269"/>
      <c r="K16" s="269"/>
      <c r="L16" s="269">
        <v>3558250000</v>
      </c>
      <c r="M16" s="332">
        <f>4891750000-L16</f>
        <v>1333500000</v>
      </c>
      <c r="N16" s="269"/>
      <c r="O16" s="269" t="s">
        <v>563</v>
      </c>
      <c r="P16" s="270">
        <v>43865</v>
      </c>
      <c r="Q16" s="269">
        <f t="shared" ref="Q16:Q24" si="4">SUM(R16:Z16)</f>
        <v>2227966500</v>
      </c>
      <c r="R16" s="269">
        <v>300000000</v>
      </c>
      <c r="S16" s="269">
        <v>100000000</v>
      </c>
      <c r="T16" s="329">
        <v>100000000</v>
      </c>
      <c r="U16" s="269"/>
      <c r="V16" s="269"/>
      <c r="W16" s="269">
        <v>3240000</v>
      </c>
      <c r="X16" s="243">
        <f>191799500+10302000+18485000+4140000</f>
        <v>224726500</v>
      </c>
      <c r="Y16" s="269">
        <v>1500000000</v>
      </c>
      <c r="Z16" s="269"/>
      <c r="AA16" s="271"/>
    </row>
    <row r="17" spans="1:27" s="331" customFormat="1" ht="49.2" customHeight="1">
      <c r="A17" s="326" t="s">
        <v>276</v>
      </c>
      <c r="B17" s="327" t="s">
        <v>286</v>
      </c>
      <c r="C17" s="268">
        <v>39</v>
      </c>
      <c r="D17" s="328" t="s">
        <v>469</v>
      </c>
      <c r="E17" s="269">
        <f t="shared" si="3"/>
        <v>5573500000</v>
      </c>
      <c r="F17" s="269"/>
      <c r="G17" s="269"/>
      <c r="H17" s="269"/>
      <c r="I17" s="329"/>
      <c r="J17" s="329">
        <v>232470000</v>
      </c>
      <c r="K17" s="329">
        <v>361182000</v>
      </c>
      <c r="L17" s="329">
        <v>3340348000</v>
      </c>
      <c r="M17" s="332">
        <v>1639500000</v>
      </c>
      <c r="N17" s="329"/>
      <c r="O17" s="329" t="s">
        <v>294</v>
      </c>
      <c r="P17" s="333">
        <v>44196</v>
      </c>
      <c r="Q17" s="269">
        <f t="shared" si="4"/>
        <v>3444262000</v>
      </c>
      <c r="R17" s="269">
        <v>300000000</v>
      </c>
      <c r="S17" s="269">
        <v>100000000</v>
      </c>
      <c r="T17" s="329">
        <v>100000000</v>
      </c>
      <c r="U17" s="329"/>
      <c r="V17" s="329"/>
      <c r="W17" s="329">
        <f>13896000+8256000+3324000</f>
        <v>25476000</v>
      </c>
      <c r="X17" s="243">
        <f>360866500+145130500+144024500+73646500+150143500+44974500</f>
        <v>918786000</v>
      </c>
      <c r="Y17" s="269">
        <v>2000000000</v>
      </c>
      <c r="Z17" s="329"/>
      <c r="AA17" s="334"/>
    </row>
    <row r="18" spans="1:27" s="331" customFormat="1" ht="49.2" customHeight="1">
      <c r="A18" s="326" t="s">
        <v>277</v>
      </c>
      <c r="B18" s="327" t="s">
        <v>287</v>
      </c>
      <c r="C18" s="268">
        <v>18</v>
      </c>
      <c r="D18" s="328">
        <v>44301</v>
      </c>
      <c r="E18" s="269">
        <f>SUM(F18:N18)</f>
        <v>3717500000</v>
      </c>
      <c r="F18" s="269"/>
      <c r="G18" s="269"/>
      <c r="H18" s="269"/>
      <c r="I18" s="329"/>
      <c r="J18" s="329">
        <v>147454000</v>
      </c>
      <c r="K18" s="329">
        <v>300972000</v>
      </c>
      <c r="L18" s="329">
        <v>1873574000</v>
      </c>
      <c r="M18" s="332">
        <f>3717500000-J18-K18-L18</f>
        <v>1395500000</v>
      </c>
      <c r="N18" s="329"/>
      <c r="O18" s="329" t="s">
        <v>295</v>
      </c>
      <c r="P18" s="333">
        <v>44560</v>
      </c>
      <c r="Q18" s="269">
        <f t="shared" si="4"/>
        <v>3023451900</v>
      </c>
      <c r="R18" s="269">
        <v>300000000</v>
      </c>
      <c r="S18" s="269">
        <v>100000000</v>
      </c>
      <c r="T18" s="329"/>
      <c r="U18" s="329"/>
      <c r="V18" s="329"/>
      <c r="W18" s="329">
        <f>31524000+30612000+50496000+19392000</f>
        <v>132024000</v>
      </c>
      <c r="X18" s="243">
        <f>232781000+124607000+128556500+367901400+137582000</f>
        <v>991427900</v>
      </c>
      <c r="Y18" s="269">
        <v>1500000000</v>
      </c>
      <c r="Z18" s="329"/>
      <c r="AA18" s="334"/>
    </row>
    <row r="19" spans="1:27" s="331" customFormat="1" ht="49.2" customHeight="1">
      <c r="A19" s="326" t="s">
        <v>278</v>
      </c>
      <c r="B19" s="327" t="s">
        <v>288</v>
      </c>
      <c r="C19" s="268">
        <v>36</v>
      </c>
      <c r="D19" s="328">
        <v>43902</v>
      </c>
      <c r="E19" s="269">
        <f>SUM(F19:N19)</f>
        <v>4891500000</v>
      </c>
      <c r="F19" s="269"/>
      <c r="G19" s="269"/>
      <c r="H19" s="269"/>
      <c r="I19" s="329"/>
      <c r="J19" s="329">
        <v>220670000</v>
      </c>
      <c r="K19" s="329">
        <v>357702000</v>
      </c>
      <c r="L19" s="329">
        <v>2847628000</v>
      </c>
      <c r="M19" s="332">
        <v>1465500000</v>
      </c>
      <c r="N19" s="329"/>
      <c r="O19" s="329" t="s">
        <v>294</v>
      </c>
      <c r="P19" s="333">
        <v>44196</v>
      </c>
      <c r="Q19" s="269">
        <f t="shared" si="4"/>
        <v>3112246900</v>
      </c>
      <c r="R19" s="269">
        <v>300000000</v>
      </c>
      <c r="S19" s="269">
        <v>100000000</v>
      </c>
      <c r="T19" s="329">
        <v>100000000</v>
      </c>
      <c r="U19" s="329"/>
      <c r="V19" s="329"/>
      <c r="W19" s="329">
        <f>21840000+21168000+3096000</f>
        <v>46104000</v>
      </c>
      <c r="X19" s="243">
        <f>142169500+352758000+339735000+179463100+52017300</f>
        <v>1066142900</v>
      </c>
      <c r="Y19" s="269">
        <v>1500000000</v>
      </c>
      <c r="Z19" s="329"/>
      <c r="AA19" s="334"/>
    </row>
    <row r="20" spans="1:27" s="331" customFormat="1" ht="49.2" customHeight="1">
      <c r="A20" s="326" t="s">
        <v>279</v>
      </c>
      <c r="B20" s="327" t="s">
        <v>289</v>
      </c>
      <c r="C20" s="268">
        <v>15</v>
      </c>
      <c r="D20" s="328">
        <v>44301</v>
      </c>
      <c r="E20" s="269">
        <f>SUM(F20:N20)</f>
        <v>3029500000</v>
      </c>
      <c r="F20" s="269"/>
      <c r="G20" s="269"/>
      <c r="H20" s="269"/>
      <c r="I20" s="329"/>
      <c r="J20" s="329">
        <v>122276000</v>
      </c>
      <c r="K20" s="329">
        <v>283556000</v>
      </c>
      <c r="L20" s="329">
        <v>1572068000</v>
      </c>
      <c r="M20" s="332">
        <f>3029500000-J20-K20-L20</f>
        <v>1051600000</v>
      </c>
      <c r="N20" s="329"/>
      <c r="O20" s="329" t="s">
        <v>295</v>
      </c>
      <c r="P20" s="333">
        <v>44560</v>
      </c>
      <c r="Q20" s="269">
        <f t="shared" si="4"/>
        <v>2707120500</v>
      </c>
      <c r="R20" s="269">
        <v>300000000</v>
      </c>
      <c r="S20" s="269">
        <v>100000000</v>
      </c>
      <c r="T20" s="329"/>
      <c r="U20" s="329"/>
      <c r="V20" s="329"/>
      <c r="W20" s="329">
        <f>4464000+2400000+8484000+2352000</f>
        <v>17700000</v>
      </c>
      <c r="X20" s="243">
        <f>185783000+536615500+294024000+23797500+216629500+32571000</f>
        <v>1289420500</v>
      </c>
      <c r="Y20" s="269">
        <v>1000000000</v>
      </c>
      <c r="Z20" s="329"/>
      <c r="AA20" s="334"/>
    </row>
    <row r="21" spans="1:27" s="331" customFormat="1" ht="49.2" customHeight="1">
      <c r="A21" s="326" t="s">
        <v>280</v>
      </c>
      <c r="B21" s="327" t="s">
        <v>290</v>
      </c>
      <c r="C21" s="335" t="s">
        <v>562</v>
      </c>
      <c r="D21" s="328">
        <v>44239</v>
      </c>
      <c r="E21" s="269">
        <f t="shared" si="3"/>
        <v>2801500000</v>
      </c>
      <c r="F21" s="269"/>
      <c r="G21" s="269"/>
      <c r="H21" s="269"/>
      <c r="I21" s="329"/>
      <c r="J21" s="329">
        <v>126110000</v>
      </c>
      <c r="K21" s="329">
        <v>251166000</v>
      </c>
      <c r="L21" s="329">
        <v>1267724000</v>
      </c>
      <c r="M21" s="332">
        <f>2801500000-J21-K21-L21</f>
        <v>1156500000</v>
      </c>
      <c r="N21" s="329"/>
      <c r="O21" s="329" t="s">
        <v>295</v>
      </c>
      <c r="P21" s="333">
        <v>44560</v>
      </c>
      <c r="Q21" s="269">
        <f t="shared" si="4"/>
        <v>2117666900</v>
      </c>
      <c r="R21" s="269">
        <v>300000000</v>
      </c>
      <c r="S21" s="269">
        <v>100000000</v>
      </c>
      <c r="T21" s="329"/>
      <c r="U21" s="329"/>
      <c r="V21" s="329"/>
      <c r="W21" s="329">
        <f>16044000+10260000+6372000</f>
        <v>32676000</v>
      </c>
      <c r="X21" s="243">
        <f>129657500+166033500+137856000+7637400+43806500</f>
        <v>484990900</v>
      </c>
      <c r="Y21" s="269">
        <v>1200000000</v>
      </c>
      <c r="Z21" s="329"/>
      <c r="AA21" s="334"/>
    </row>
    <row r="22" spans="1:27" s="331" customFormat="1" ht="49.2" customHeight="1">
      <c r="A22" s="326" t="s">
        <v>281</v>
      </c>
      <c r="B22" s="327" t="s">
        <v>291</v>
      </c>
      <c r="C22" s="268">
        <v>35</v>
      </c>
      <c r="D22" s="328">
        <v>43902</v>
      </c>
      <c r="E22" s="269">
        <f t="shared" si="3"/>
        <v>4266500000</v>
      </c>
      <c r="F22" s="269"/>
      <c r="G22" s="269"/>
      <c r="H22" s="269"/>
      <c r="I22" s="329"/>
      <c r="J22" s="329">
        <v>82764000</v>
      </c>
      <c r="K22" s="329">
        <v>224658000</v>
      </c>
      <c r="L22" s="329">
        <v>2561078000</v>
      </c>
      <c r="M22" s="332">
        <f>4266500000-J22-K22-L22</f>
        <v>1398000000</v>
      </c>
      <c r="N22" s="329"/>
      <c r="O22" s="329" t="s">
        <v>294</v>
      </c>
      <c r="P22" s="333">
        <v>44196</v>
      </c>
      <c r="Q22" s="269">
        <f t="shared" si="4"/>
        <v>2627838100</v>
      </c>
      <c r="R22" s="269">
        <v>300000000</v>
      </c>
      <c r="S22" s="269">
        <v>100000000</v>
      </c>
      <c r="T22" s="329">
        <v>100000000</v>
      </c>
      <c r="U22" s="329"/>
      <c r="V22" s="329"/>
      <c r="W22" s="329">
        <f>23580000+10320000+8604000</f>
        <v>42504000</v>
      </c>
      <c r="X22" s="243">
        <f>119525800+169801500+139649500+46373500+79191800+30792000</f>
        <v>585334100</v>
      </c>
      <c r="Y22" s="269">
        <v>1500000000</v>
      </c>
      <c r="Z22" s="329"/>
      <c r="AA22" s="334"/>
    </row>
    <row r="23" spans="1:27" s="331" customFormat="1" ht="49.2" customHeight="1">
      <c r="A23" s="326" t="s">
        <v>282</v>
      </c>
      <c r="B23" s="327" t="s">
        <v>292</v>
      </c>
      <c r="C23" s="268">
        <v>19</v>
      </c>
      <c r="D23" s="328">
        <v>43536</v>
      </c>
      <c r="E23" s="269">
        <f t="shared" si="3"/>
        <v>5954000000</v>
      </c>
      <c r="F23" s="269"/>
      <c r="G23" s="269"/>
      <c r="H23" s="269"/>
      <c r="I23" s="329"/>
      <c r="J23" s="329"/>
      <c r="K23" s="329"/>
      <c r="L23" s="329">
        <v>4541500000</v>
      </c>
      <c r="M23" s="332">
        <f>5954000000-L23</f>
        <v>1412500000</v>
      </c>
      <c r="N23" s="329"/>
      <c r="O23" s="329" t="str">
        <f>+O17</f>
        <v>6150/QĐ</v>
      </c>
      <c r="P23" s="333">
        <f>+P17</f>
        <v>44196</v>
      </c>
      <c r="Q23" s="269">
        <f t="shared" si="4"/>
        <v>2566554800</v>
      </c>
      <c r="R23" s="269">
        <v>300000000</v>
      </c>
      <c r="S23" s="269">
        <v>100000000</v>
      </c>
      <c r="T23" s="329">
        <v>100000000</v>
      </c>
      <c r="U23" s="329"/>
      <c r="V23" s="329"/>
      <c r="W23" s="329">
        <f>26904000+3960000+7932000+12624000</f>
        <v>51420000</v>
      </c>
      <c r="X23" s="243">
        <f>259473700+76122500+9510000+3261600+72454000+94313000</f>
        <v>515134800</v>
      </c>
      <c r="Y23" s="269">
        <v>1500000000</v>
      </c>
      <c r="Z23" s="329"/>
      <c r="AA23" s="334"/>
    </row>
    <row r="24" spans="1:27" s="331" customFormat="1" ht="49.2" customHeight="1">
      <c r="A24" s="326" t="s">
        <v>283</v>
      </c>
      <c r="B24" s="327" t="s">
        <v>293</v>
      </c>
      <c r="C24" s="268">
        <v>33</v>
      </c>
      <c r="D24" s="328">
        <v>43902</v>
      </c>
      <c r="E24" s="269">
        <f t="shared" si="3"/>
        <v>5152500000</v>
      </c>
      <c r="F24" s="269"/>
      <c r="G24" s="269"/>
      <c r="H24" s="269"/>
      <c r="I24" s="329"/>
      <c r="J24" s="329">
        <v>236270000</v>
      </c>
      <c r="K24" s="329">
        <v>419962000</v>
      </c>
      <c r="L24" s="329">
        <v>2811268000</v>
      </c>
      <c r="M24" s="332">
        <v>1685000000</v>
      </c>
      <c r="N24" s="329"/>
      <c r="O24" s="329" t="s">
        <v>294</v>
      </c>
      <c r="P24" s="333">
        <v>44196</v>
      </c>
      <c r="Q24" s="269">
        <f t="shared" si="4"/>
        <v>3868587400</v>
      </c>
      <c r="R24" s="269">
        <v>300000000</v>
      </c>
      <c r="S24" s="269">
        <v>100000000</v>
      </c>
      <c r="T24" s="329">
        <v>100000000</v>
      </c>
      <c r="U24" s="329"/>
      <c r="V24" s="329"/>
      <c r="W24" s="329">
        <f>84708000+68712000+1764000+8220000+15804000</f>
        <v>179208000</v>
      </c>
      <c r="X24" s="243">
        <f>12542500+473365000+227804000+507364500+13419500+104179400+50704500</f>
        <v>1389379400</v>
      </c>
      <c r="Y24" s="269">
        <v>1800000000</v>
      </c>
      <c r="Z24" s="329"/>
      <c r="AA24" s="334"/>
    </row>
    <row r="25" spans="1:27">
      <c r="X25" s="336"/>
    </row>
  </sheetData>
  <mergeCells count="24">
    <mergeCell ref="P7:P9"/>
    <mergeCell ref="O6:P6"/>
    <mergeCell ref="Q6:Z6"/>
    <mergeCell ref="Q7:Q9"/>
    <mergeCell ref="R7:Z7"/>
    <mergeCell ref="R8:T8"/>
    <mergeCell ref="U8:X8"/>
    <mergeCell ref="Y8:Y9"/>
    <mergeCell ref="Y3:Z3"/>
    <mergeCell ref="A4:AA4"/>
    <mergeCell ref="A6:A9"/>
    <mergeCell ref="B6:B9"/>
    <mergeCell ref="C7:C9"/>
    <mergeCell ref="D7:D9"/>
    <mergeCell ref="E7:E9"/>
    <mergeCell ref="C6:N6"/>
    <mergeCell ref="F7:N7"/>
    <mergeCell ref="M8:M9"/>
    <mergeCell ref="N8:N9"/>
    <mergeCell ref="F8:H8"/>
    <mergeCell ref="I8:L8"/>
    <mergeCell ref="Z8:Z9"/>
    <mergeCell ref="AA6:AA9"/>
    <mergeCell ref="O7:O9"/>
  </mergeCells>
  <printOptions horizontalCentered="1"/>
  <pageMargins left="0" right="0" top="0.35433070866141703" bottom="0" header="0.31496062992126" footer="0.31496062992126"/>
  <pageSetup paperSize="9" scale="5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8"/>
  <sheetViews>
    <sheetView zoomScaleNormal="100" workbookViewId="0">
      <selection activeCell="D6" sqref="D6:D7"/>
    </sheetView>
  </sheetViews>
  <sheetFormatPr defaultRowHeight="15.6"/>
  <cols>
    <col min="1" max="1" width="4.3984375" customWidth="1"/>
    <col min="2" max="2" width="12.19921875" customWidth="1"/>
    <col min="3" max="3" width="9.3984375" customWidth="1"/>
    <col min="5" max="14" width="11.296875" customWidth="1"/>
  </cols>
  <sheetData>
    <row r="1" spans="1:14">
      <c r="A1" s="77" t="s">
        <v>561</v>
      </c>
    </row>
    <row r="2" spans="1:14" ht="16.2">
      <c r="A2" s="272" t="s">
        <v>559</v>
      </c>
      <c r="B2" s="79"/>
      <c r="C2" s="79"/>
      <c r="D2" s="79"/>
      <c r="E2" s="79"/>
      <c r="F2" s="79"/>
      <c r="G2" s="79"/>
      <c r="H2" s="79"/>
      <c r="I2" s="79"/>
      <c r="J2" s="79"/>
      <c r="K2" s="79"/>
      <c r="L2" s="79"/>
      <c r="M2" s="433" t="s">
        <v>243</v>
      </c>
      <c r="N2" s="433"/>
    </row>
    <row r="3" spans="1:14" ht="16.8">
      <c r="A3" s="77"/>
      <c r="B3" s="79"/>
      <c r="C3" s="79"/>
      <c r="D3" s="79"/>
      <c r="E3" s="79"/>
      <c r="F3" s="79"/>
      <c r="G3" s="79"/>
      <c r="H3" s="79"/>
      <c r="I3" s="79"/>
      <c r="J3" s="79"/>
      <c r="K3" s="79"/>
      <c r="L3" s="79"/>
      <c r="M3" s="79"/>
      <c r="N3" s="80"/>
    </row>
    <row r="4" spans="1:14" ht="16.8">
      <c r="A4" s="504" t="s">
        <v>254</v>
      </c>
      <c r="B4" s="505"/>
      <c r="C4" s="505"/>
      <c r="D4" s="505"/>
      <c r="E4" s="505"/>
      <c r="F4" s="505"/>
      <c r="G4" s="505"/>
      <c r="H4" s="505"/>
      <c r="I4" s="505"/>
      <c r="J4" s="505"/>
      <c r="K4" s="505"/>
      <c r="L4" s="505"/>
      <c r="M4" s="505"/>
      <c r="N4" s="505"/>
    </row>
    <row r="5" spans="1:14">
      <c r="A5" s="79"/>
      <c r="B5" s="79"/>
      <c r="C5" s="79"/>
      <c r="D5" s="79"/>
      <c r="E5" s="79"/>
      <c r="F5" s="79"/>
      <c r="G5" s="79"/>
      <c r="H5" s="79"/>
      <c r="I5" s="79"/>
      <c r="J5" s="79"/>
      <c r="K5" s="79"/>
      <c r="L5" s="79"/>
      <c r="M5" s="79"/>
      <c r="N5" s="79"/>
    </row>
    <row r="6" spans="1:14" ht="23.25" customHeight="1">
      <c r="A6" s="509" t="s">
        <v>158</v>
      </c>
      <c r="B6" s="510" t="s">
        <v>215</v>
      </c>
      <c r="C6" s="510" t="s">
        <v>218</v>
      </c>
      <c r="D6" s="513" t="s">
        <v>216</v>
      </c>
      <c r="E6" s="506" t="s">
        <v>246</v>
      </c>
      <c r="F6" s="507"/>
      <c r="G6" s="507"/>
      <c r="H6" s="507"/>
      <c r="I6" s="507"/>
      <c r="J6" s="507"/>
      <c r="K6" s="507"/>
      <c r="L6" s="507"/>
      <c r="M6" s="507"/>
      <c r="N6" s="508"/>
    </row>
    <row r="7" spans="1:14" ht="124.8">
      <c r="A7" s="509"/>
      <c r="B7" s="511"/>
      <c r="C7" s="512"/>
      <c r="D7" s="513"/>
      <c r="E7" s="131" t="s">
        <v>159</v>
      </c>
      <c r="F7" s="131" t="s">
        <v>160</v>
      </c>
      <c r="G7" s="132" t="s">
        <v>161</v>
      </c>
      <c r="H7" s="131" t="s">
        <v>162</v>
      </c>
      <c r="I7" s="131" t="s">
        <v>163</v>
      </c>
      <c r="J7" s="131" t="s">
        <v>164</v>
      </c>
      <c r="K7" s="131" t="s">
        <v>165</v>
      </c>
      <c r="L7" s="131" t="s">
        <v>166</v>
      </c>
      <c r="M7" s="131" t="s">
        <v>167</v>
      </c>
      <c r="N7" s="131" t="s">
        <v>214</v>
      </c>
    </row>
    <row r="8" spans="1:14" s="170" customFormat="1" ht="79.2">
      <c r="A8" s="168">
        <v>1</v>
      </c>
      <c r="B8" s="169" t="s">
        <v>369</v>
      </c>
      <c r="C8" s="169" t="s">
        <v>369</v>
      </c>
      <c r="D8" s="168" t="s">
        <v>470</v>
      </c>
      <c r="E8" s="165" t="s">
        <v>471</v>
      </c>
      <c r="F8" s="165" t="s">
        <v>472</v>
      </c>
      <c r="G8" s="166" t="s">
        <v>473</v>
      </c>
      <c r="H8" s="166" t="s">
        <v>474</v>
      </c>
      <c r="I8" s="165" t="s">
        <v>475</v>
      </c>
      <c r="J8" s="165" t="s">
        <v>476</v>
      </c>
      <c r="K8" s="165" t="s">
        <v>477</v>
      </c>
      <c r="L8" s="165" t="s">
        <v>478</v>
      </c>
      <c r="M8" s="165" t="s">
        <v>479</v>
      </c>
      <c r="N8" s="165" t="s">
        <v>480</v>
      </c>
    </row>
    <row r="9" spans="1:14" s="170" customFormat="1" ht="79.2">
      <c r="A9" s="168">
        <v>2</v>
      </c>
      <c r="B9" s="169" t="s">
        <v>356</v>
      </c>
      <c r="C9" s="169" t="s">
        <v>356</v>
      </c>
      <c r="D9" s="168">
        <v>2021</v>
      </c>
      <c r="E9" s="165" t="s">
        <v>481</v>
      </c>
      <c r="F9" s="165" t="s">
        <v>482</v>
      </c>
      <c r="G9" s="166" t="s">
        <v>483</v>
      </c>
      <c r="H9" s="166" t="s">
        <v>484</v>
      </c>
      <c r="I9" s="165" t="s">
        <v>485</v>
      </c>
      <c r="J9" s="165" t="s">
        <v>486</v>
      </c>
      <c r="K9" s="165" t="s">
        <v>487</v>
      </c>
      <c r="L9" s="165" t="s">
        <v>488</v>
      </c>
      <c r="M9" s="165" t="s">
        <v>479</v>
      </c>
      <c r="N9" s="165" t="s">
        <v>480</v>
      </c>
    </row>
    <row r="10" spans="1:14" s="170" customFormat="1" ht="79.2">
      <c r="A10" s="168">
        <v>3</v>
      </c>
      <c r="B10" s="169" t="s">
        <v>375</v>
      </c>
      <c r="C10" s="169" t="s">
        <v>375</v>
      </c>
      <c r="D10" s="168">
        <v>2019</v>
      </c>
      <c r="E10" s="165" t="s">
        <v>489</v>
      </c>
      <c r="F10" s="165" t="s">
        <v>490</v>
      </c>
      <c r="G10" s="166" t="s">
        <v>491</v>
      </c>
      <c r="H10" s="166" t="s">
        <v>492</v>
      </c>
      <c r="I10" s="165" t="s">
        <v>493</v>
      </c>
      <c r="J10" s="165" t="s">
        <v>494</v>
      </c>
      <c r="K10" s="165" t="s">
        <v>495</v>
      </c>
      <c r="L10" s="165" t="s">
        <v>496</v>
      </c>
      <c r="M10" s="165" t="s">
        <v>479</v>
      </c>
      <c r="N10" s="165" t="s">
        <v>480</v>
      </c>
    </row>
    <row r="11" spans="1:14" s="170" customFormat="1" ht="79.2">
      <c r="A11" s="168">
        <v>4</v>
      </c>
      <c r="B11" s="169" t="s">
        <v>385</v>
      </c>
      <c r="C11" s="169" t="s">
        <v>385</v>
      </c>
      <c r="D11" s="168">
        <v>2020</v>
      </c>
      <c r="E11" s="165" t="s">
        <v>497</v>
      </c>
      <c r="F11" s="165" t="s">
        <v>498</v>
      </c>
      <c r="G11" s="166" t="s">
        <v>499</v>
      </c>
      <c r="H11" s="166" t="s">
        <v>500</v>
      </c>
      <c r="I11" s="165" t="s">
        <v>501</v>
      </c>
      <c r="J11" s="165" t="s">
        <v>502</v>
      </c>
      <c r="K11" s="165" t="s">
        <v>503</v>
      </c>
      <c r="L11" s="165" t="s">
        <v>504</v>
      </c>
      <c r="M11" s="165" t="s">
        <v>479</v>
      </c>
      <c r="N11" s="165" t="s">
        <v>480</v>
      </c>
    </row>
    <row r="12" spans="1:14" s="170" customFormat="1" ht="79.2">
      <c r="A12" s="168">
        <v>5</v>
      </c>
      <c r="B12" s="169" t="s">
        <v>418</v>
      </c>
      <c r="C12" s="169" t="s">
        <v>418</v>
      </c>
      <c r="D12" s="168">
        <v>2021</v>
      </c>
      <c r="E12" s="165" t="s">
        <v>505</v>
      </c>
      <c r="F12" s="165" t="s">
        <v>506</v>
      </c>
      <c r="G12" s="166" t="s">
        <v>507</v>
      </c>
      <c r="H12" s="166" t="s">
        <v>508</v>
      </c>
      <c r="I12" s="165" t="s">
        <v>509</v>
      </c>
      <c r="J12" s="165" t="s">
        <v>510</v>
      </c>
      <c r="K12" s="165" t="s">
        <v>511</v>
      </c>
      <c r="L12" s="165" t="s">
        <v>512</v>
      </c>
      <c r="M12" s="165" t="s">
        <v>479</v>
      </c>
      <c r="N12" s="165" t="s">
        <v>480</v>
      </c>
    </row>
    <row r="13" spans="1:14" s="170" customFormat="1" ht="79.2">
      <c r="A13" s="168">
        <v>6</v>
      </c>
      <c r="B13" s="169" t="s">
        <v>371</v>
      </c>
      <c r="C13" s="169" t="s">
        <v>371</v>
      </c>
      <c r="D13" s="168">
        <v>2020</v>
      </c>
      <c r="E13" s="165" t="s">
        <v>513</v>
      </c>
      <c r="F13" s="165" t="s">
        <v>514</v>
      </c>
      <c r="G13" s="166" t="s">
        <v>515</v>
      </c>
      <c r="H13" s="166" t="s">
        <v>516</v>
      </c>
      <c r="I13" s="166" t="s">
        <v>517</v>
      </c>
      <c r="J13" s="165" t="s">
        <v>510</v>
      </c>
      <c r="K13" s="165" t="s">
        <v>518</v>
      </c>
      <c r="L13" s="165" t="s">
        <v>519</v>
      </c>
      <c r="M13" s="165" t="s">
        <v>479</v>
      </c>
      <c r="N13" s="165" t="s">
        <v>480</v>
      </c>
    </row>
    <row r="14" spans="1:14" s="170" customFormat="1" ht="79.2">
      <c r="A14" s="168">
        <v>7</v>
      </c>
      <c r="B14" s="169" t="s">
        <v>367</v>
      </c>
      <c r="C14" s="169" t="s">
        <v>367</v>
      </c>
      <c r="D14" s="168">
        <v>2021</v>
      </c>
      <c r="E14" s="165" t="s">
        <v>520</v>
      </c>
      <c r="F14" s="165" t="s">
        <v>521</v>
      </c>
      <c r="G14" s="166" t="s">
        <v>522</v>
      </c>
      <c r="H14" s="166" t="s">
        <v>523</v>
      </c>
      <c r="I14" s="165" t="s">
        <v>524</v>
      </c>
      <c r="J14" s="165" t="s">
        <v>525</v>
      </c>
      <c r="K14" s="165" t="s">
        <v>526</v>
      </c>
      <c r="L14" s="165" t="s">
        <v>527</v>
      </c>
      <c r="M14" s="165" t="s">
        <v>479</v>
      </c>
      <c r="N14" s="165" t="s">
        <v>480</v>
      </c>
    </row>
    <row r="15" spans="1:14" s="170" customFormat="1" ht="79.2">
      <c r="A15" s="168">
        <v>8</v>
      </c>
      <c r="B15" s="169" t="s">
        <v>365</v>
      </c>
      <c r="C15" s="169" t="s">
        <v>365</v>
      </c>
      <c r="D15" s="168">
        <v>2021</v>
      </c>
      <c r="E15" s="165" t="s">
        <v>528</v>
      </c>
      <c r="F15" s="165" t="s">
        <v>529</v>
      </c>
      <c r="G15" s="166" t="s">
        <v>530</v>
      </c>
      <c r="H15" s="166" t="s">
        <v>531</v>
      </c>
      <c r="I15" s="165" t="s">
        <v>532</v>
      </c>
      <c r="J15" s="165" t="s">
        <v>533</v>
      </c>
      <c r="K15" s="165" t="s">
        <v>534</v>
      </c>
      <c r="L15" s="165" t="s">
        <v>535</v>
      </c>
      <c r="M15" s="165" t="s">
        <v>479</v>
      </c>
      <c r="N15" s="165" t="s">
        <v>480</v>
      </c>
    </row>
    <row r="16" spans="1:14" s="170" customFormat="1" ht="79.2">
      <c r="A16" s="168">
        <v>9</v>
      </c>
      <c r="B16" s="169" t="s">
        <v>373</v>
      </c>
      <c r="C16" s="169" t="s">
        <v>373</v>
      </c>
      <c r="D16" s="168">
        <v>2020</v>
      </c>
      <c r="E16" s="165" t="s">
        <v>536</v>
      </c>
      <c r="F16" s="165" t="s">
        <v>537</v>
      </c>
      <c r="G16" s="166" t="s">
        <v>538</v>
      </c>
      <c r="H16" s="166" t="s">
        <v>539</v>
      </c>
      <c r="I16" s="165" t="s">
        <v>540</v>
      </c>
      <c r="J16" s="165" t="s">
        <v>541</v>
      </c>
      <c r="K16" s="165" t="s">
        <v>534</v>
      </c>
      <c r="L16" s="165" t="s">
        <v>542</v>
      </c>
      <c r="M16" s="165" t="s">
        <v>479</v>
      </c>
      <c r="N16" s="165" t="s">
        <v>480</v>
      </c>
    </row>
    <row r="17" spans="1:14" s="170" customFormat="1" ht="79.2">
      <c r="A17" s="168">
        <v>10</v>
      </c>
      <c r="B17" s="171" t="s">
        <v>388</v>
      </c>
      <c r="C17" s="171" t="s">
        <v>388</v>
      </c>
      <c r="D17" s="167">
        <v>2019</v>
      </c>
      <c r="E17" s="165" t="s">
        <v>543</v>
      </c>
      <c r="F17" s="165" t="s">
        <v>544</v>
      </c>
      <c r="G17" s="166" t="s">
        <v>545</v>
      </c>
      <c r="H17" s="166" t="s">
        <v>546</v>
      </c>
      <c r="I17" s="165" t="s">
        <v>547</v>
      </c>
      <c r="J17" s="165" t="s">
        <v>548</v>
      </c>
      <c r="K17" s="165" t="s">
        <v>549</v>
      </c>
      <c r="L17" s="165" t="s">
        <v>550</v>
      </c>
      <c r="M17" s="165" t="s">
        <v>479</v>
      </c>
      <c r="N17" s="165" t="s">
        <v>480</v>
      </c>
    </row>
    <row r="18" spans="1:14" s="170" customFormat="1" ht="79.2">
      <c r="A18" s="168">
        <v>11</v>
      </c>
      <c r="B18" s="171" t="s">
        <v>402</v>
      </c>
      <c r="C18" s="171" t="s">
        <v>402</v>
      </c>
      <c r="D18" s="167">
        <v>2020</v>
      </c>
      <c r="E18" s="165" t="s">
        <v>551</v>
      </c>
      <c r="F18" s="165" t="s">
        <v>552</v>
      </c>
      <c r="G18" s="166" t="s">
        <v>553</v>
      </c>
      <c r="H18" s="166" t="s">
        <v>554</v>
      </c>
      <c r="I18" s="165" t="s">
        <v>555</v>
      </c>
      <c r="J18" s="165" t="s">
        <v>556</v>
      </c>
      <c r="K18" s="165" t="s">
        <v>557</v>
      </c>
      <c r="L18" s="165" t="s">
        <v>550</v>
      </c>
      <c r="M18" s="165" t="s">
        <v>479</v>
      </c>
      <c r="N18" s="165" t="s">
        <v>480</v>
      </c>
    </row>
  </sheetData>
  <mergeCells count="7">
    <mergeCell ref="M2:N2"/>
    <mergeCell ref="A4:N4"/>
    <mergeCell ref="E6:N6"/>
    <mergeCell ref="A6:A7"/>
    <mergeCell ref="B6:B7"/>
    <mergeCell ref="C6:C7"/>
    <mergeCell ref="D6:D7"/>
  </mergeCells>
  <printOptions horizontalCentered="1"/>
  <pageMargins left="0" right="0" top="0.35433070866141703" bottom="0.5" header="0.31496062992126" footer="0.31496062992126"/>
  <pageSetup paperSize="9" scale="90" orientation="landscape" verticalDpi="0"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2"/>
  <sheetViews>
    <sheetView workbookViewId="0">
      <selection sqref="A1:A2"/>
    </sheetView>
  </sheetViews>
  <sheetFormatPr defaultColWidth="8" defaultRowHeight="15.6"/>
  <cols>
    <col min="1" max="1" width="3.59765625" style="75" customWidth="1"/>
    <col min="2" max="2" width="19.8984375" style="68" customWidth="1"/>
    <col min="3" max="5" width="9.8984375" style="68" customWidth="1"/>
    <col min="6" max="13" width="6.19921875" style="68" customWidth="1"/>
    <col min="14" max="14" width="27.09765625" style="68" customWidth="1"/>
    <col min="15" max="16384" width="8" style="68"/>
  </cols>
  <sheetData>
    <row r="1" spans="1:20">
      <c r="A1" s="265" t="s">
        <v>561</v>
      </c>
      <c r="B1" s="267"/>
      <c r="D1" s="172"/>
      <c r="F1" s="173"/>
      <c r="G1" s="173"/>
      <c r="H1" s="173"/>
      <c r="I1" s="173"/>
      <c r="J1" s="173"/>
      <c r="K1" s="173"/>
      <c r="L1" s="173"/>
      <c r="M1" s="173"/>
      <c r="N1" s="173"/>
      <c r="O1" s="173"/>
      <c r="P1" s="244"/>
      <c r="Q1" s="173"/>
      <c r="R1" s="173"/>
      <c r="S1" s="173"/>
      <c r="T1" s="173"/>
    </row>
    <row r="2" spans="1:20">
      <c r="A2" s="266" t="s">
        <v>559</v>
      </c>
      <c r="B2" s="154"/>
      <c r="D2" s="172"/>
      <c r="F2" s="173"/>
      <c r="G2" s="173"/>
      <c r="H2" s="173"/>
      <c r="I2" s="173"/>
      <c r="J2" s="173"/>
      <c r="K2" s="173"/>
      <c r="L2" s="173"/>
      <c r="M2" s="173"/>
      <c r="N2" s="173"/>
      <c r="O2" s="173"/>
      <c r="P2" s="244"/>
      <c r="Q2" s="173"/>
      <c r="R2" s="173"/>
      <c r="S2" s="173"/>
      <c r="T2" s="173"/>
    </row>
    <row r="3" spans="1:20" ht="16.2">
      <c r="B3" s="77"/>
      <c r="C3" s="77"/>
      <c r="D3" s="77"/>
      <c r="E3" s="77"/>
      <c r="F3" s="77"/>
      <c r="G3" s="77"/>
      <c r="H3" s="77"/>
      <c r="I3" s="77"/>
      <c r="J3" s="77"/>
      <c r="K3" s="77"/>
      <c r="L3" s="77"/>
      <c r="M3" s="77"/>
      <c r="N3" s="433" t="s">
        <v>242</v>
      </c>
      <c r="O3" s="433"/>
    </row>
    <row r="5" spans="1:20" ht="16.8">
      <c r="A5" s="453" t="s">
        <v>255</v>
      </c>
      <c r="B5" s="453"/>
      <c r="C5" s="453"/>
      <c r="D5" s="453"/>
      <c r="E5" s="453"/>
      <c r="F5" s="453"/>
      <c r="G5" s="453"/>
      <c r="H5" s="453"/>
      <c r="I5" s="453"/>
      <c r="J5" s="453"/>
      <c r="K5" s="453"/>
      <c r="L5" s="453"/>
      <c r="M5" s="453"/>
      <c r="N5" s="453"/>
      <c r="O5" s="453"/>
    </row>
    <row r="6" spans="1:20" ht="18">
      <c r="A6" s="454"/>
      <c r="B6" s="454"/>
      <c r="C6" s="454"/>
      <c r="D6" s="454"/>
      <c r="E6" s="454"/>
      <c r="F6" s="454"/>
      <c r="G6" s="454"/>
      <c r="H6" s="454"/>
      <c r="I6" s="454"/>
      <c r="J6" s="454"/>
      <c r="K6" s="454"/>
      <c r="L6" s="454"/>
      <c r="M6" s="454"/>
      <c r="N6" s="454"/>
    </row>
    <row r="7" spans="1:20" ht="64.5" customHeight="1">
      <c r="A7" s="462" t="s">
        <v>9</v>
      </c>
      <c r="B7" s="462" t="s">
        <v>174</v>
      </c>
      <c r="C7" s="457" t="s">
        <v>224</v>
      </c>
      <c r="D7" s="457" t="s">
        <v>225</v>
      </c>
      <c r="E7" s="457" t="s">
        <v>228</v>
      </c>
      <c r="F7" s="450" t="s">
        <v>258</v>
      </c>
      <c r="G7" s="451"/>
      <c r="H7" s="451"/>
      <c r="I7" s="451"/>
      <c r="J7" s="451"/>
      <c r="K7" s="451"/>
      <c r="L7" s="451"/>
      <c r="M7" s="452"/>
      <c r="N7" s="457" t="s">
        <v>226</v>
      </c>
      <c r="O7" s="462" t="s">
        <v>24</v>
      </c>
    </row>
    <row r="8" spans="1:20" ht="64.5" customHeight="1">
      <c r="A8" s="464"/>
      <c r="B8" s="464"/>
      <c r="C8" s="449"/>
      <c r="D8" s="449"/>
      <c r="E8" s="449"/>
      <c r="F8" s="133" t="s">
        <v>7</v>
      </c>
      <c r="G8" s="83" t="s">
        <v>53</v>
      </c>
      <c r="H8" s="139" t="s">
        <v>268</v>
      </c>
      <c r="I8" s="139" t="s">
        <v>269</v>
      </c>
      <c r="J8" s="139" t="s">
        <v>270</v>
      </c>
      <c r="K8" s="139" t="s">
        <v>267</v>
      </c>
      <c r="L8" s="139" t="s">
        <v>271</v>
      </c>
      <c r="M8" s="139" t="s">
        <v>272</v>
      </c>
      <c r="N8" s="449"/>
      <c r="O8" s="464"/>
    </row>
    <row r="9" spans="1:20" s="69" customFormat="1">
      <c r="A9" s="67" t="s">
        <v>51</v>
      </c>
      <c r="B9" s="67" t="s">
        <v>52</v>
      </c>
      <c r="C9" s="67">
        <v>1</v>
      </c>
      <c r="D9" s="86">
        <v>2</v>
      </c>
      <c r="E9" s="86">
        <v>3</v>
      </c>
      <c r="F9" s="86">
        <v>4</v>
      </c>
      <c r="G9" s="86">
        <v>5</v>
      </c>
      <c r="H9" s="86">
        <v>6</v>
      </c>
      <c r="I9" s="86">
        <v>7</v>
      </c>
      <c r="J9" s="86">
        <v>8</v>
      </c>
      <c r="K9" s="86">
        <v>9</v>
      </c>
      <c r="L9" s="137">
        <v>10</v>
      </c>
      <c r="M9" s="86">
        <v>11</v>
      </c>
      <c r="N9" s="86">
        <v>12</v>
      </c>
      <c r="O9" s="67">
        <v>13</v>
      </c>
    </row>
    <row r="10" spans="1:20">
      <c r="A10" s="85" t="s">
        <v>14</v>
      </c>
      <c r="B10" s="85" t="s">
        <v>139</v>
      </c>
      <c r="C10" s="84"/>
      <c r="D10" s="84"/>
      <c r="E10" s="84"/>
      <c r="F10" s="84"/>
      <c r="G10" s="84"/>
      <c r="H10" s="84"/>
      <c r="I10" s="84"/>
      <c r="J10" s="84"/>
      <c r="K10" s="84"/>
      <c r="L10" s="135"/>
      <c r="M10" s="84"/>
      <c r="N10" s="84"/>
      <c r="O10" s="73"/>
    </row>
    <row r="11" spans="1:20">
      <c r="A11" s="85" t="s">
        <v>13</v>
      </c>
      <c r="B11" s="85" t="s">
        <v>28</v>
      </c>
      <c r="C11" s="85"/>
      <c r="D11" s="85"/>
      <c r="E11" s="85"/>
      <c r="F11" s="85"/>
      <c r="G11" s="85"/>
      <c r="H11" s="85"/>
      <c r="I11" s="85"/>
      <c r="J11" s="85"/>
      <c r="K11" s="85"/>
      <c r="L11" s="136"/>
      <c r="M11" s="85"/>
      <c r="N11" s="85"/>
      <c r="O11" s="73"/>
    </row>
    <row r="12" spans="1:20" ht="31.2">
      <c r="A12" s="87">
        <v>1</v>
      </c>
      <c r="B12" s="74" t="s">
        <v>259</v>
      </c>
      <c r="C12" s="74">
        <v>1800</v>
      </c>
      <c r="D12" s="74">
        <v>66</v>
      </c>
      <c r="E12" s="155">
        <f>+D12/C12*100</f>
        <v>3.6666666666666665</v>
      </c>
      <c r="F12" s="74">
        <f>+G12+H12+I12+J12+K12+L12+M12</f>
        <v>66</v>
      </c>
      <c r="G12" s="74">
        <v>5</v>
      </c>
      <c r="H12" s="74"/>
      <c r="I12" s="74"/>
      <c r="J12" s="74">
        <v>5</v>
      </c>
      <c r="K12" s="74">
        <v>21</v>
      </c>
      <c r="L12" s="74">
        <v>22</v>
      </c>
      <c r="M12" s="74">
        <v>13</v>
      </c>
      <c r="N12" s="151" t="s">
        <v>440</v>
      </c>
      <c r="O12" s="73"/>
    </row>
  </sheetData>
  <mergeCells count="11">
    <mergeCell ref="N3:O3"/>
    <mergeCell ref="A5:O5"/>
    <mergeCell ref="A6:N6"/>
    <mergeCell ref="A7:A8"/>
    <mergeCell ref="B7:B8"/>
    <mergeCell ref="N7:N8"/>
    <mergeCell ref="O7:O8"/>
    <mergeCell ref="F7:M7"/>
    <mergeCell ref="E7:E8"/>
    <mergeCell ref="C7:C8"/>
    <mergeCell ref="D7:D8"/>
  </mergeCells>
  <printOptions horizontalCentered="1"/>
  <pageMargins left="0.11811023622047245" right="0" top="0.15748031496062992" bottom="0" header="0.31496062992125984" footer="0.31496062992125984"/>
  <pageSetup paperSize="9" scale="95"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5"/>
  <sheetViews>
    <sheetView workbookViewId="0">
      <selection activeCell="G12" sqref="G12"/>
    </sheetView>
  </sheetViews>
  <sheetFormatPr defaultRowHeight="15.6"/>
  <cols>
    <col min="1" max="1" width="4.3984375" style="279" customWidth="1"/>
    <col min="2" max="2" width="20.69921875" style="279" customWidth="1"/>
    <col min="3" max="3" width="9" style="295" customWidth="1"/>
    <col min="4" max="4" width="16.19921875" style="279" customWidth="1"/>
    <col min="5" max="5" width="8.19921875" style="279" customWidth="1"/>
    <col min="6" max="6" width="9.3984375" style="279" customWidth="1"/>
    <col min="7" max="7" width="7.3984375" style="279" customWidth="1"/>
    <col min="8" max="8" width="7.09765625" style="279" customWidth="1"/>
    <col min="9" max="9" width="7" style="279" customWidth="1"/>
    <col min="10" max="10" width="14.296875" style="279" customWidth="1"/>
    <col min="11" max="11" width="23.3984375" style="279" customWidth="1"/>
    <col min="12" max="12" width="10.09765625" style="279" customWidth="1"/>
    <col min="13" max="13" width="15.59765625" style="279" customWidth="1"/>
    <col min="14" max="14" width="8.3984375" style="279" customWidth="1"/>
    <col min="15" max="16384" width="8.796875" style="279"/>
  </cols>
  <sheetData>
    <row r="1" spans="1:14" ht="16.2">
      <c r="A1" s="276" t="s">
        <v>561</v>
      </c>
      <c r="B1" s="277"/>
      <c r="C1" s="278"/>
      <c r="D1" s="277"/>
      <c r="E1" s="277"/>
      <c r="F1" s="277"/>
      <c r="G1" s="277"/>
      <c r="H1" s="277"/>
      <c r="I1" s="277"/>
      <c r="J1" s="277"/>
      <c r="K1" s="277"/>
      <c r="L1" s="465"/>
      <c r="M1" s="465"/>
      <c r="N1" s="277"/>
    </row>
    <row r="2" spans="1:14">
      <c r="A2" s="280" t="s">
        <v>559</v>
      </c>
      <c r="B2" s="277"/>
      <c r="C2" s="278"/>
      <c r="D2" s="277"/>
      <c r="E2" s="277"/>
      <c r="F2" s="277"/>
      <c r="G2" s="277"/>
      <c r="H2" s="277"/>
      <c r="I2" s="277"/>
      <c r="J2" s="277"/>
      <c r="K2" s="277"/>
      <c r="L2" s="277"/>
      <c r="M2" s="277"/>
      <c r="N2" s="277"/>
    </row>
    <row r="3" spans="1:14" ht="16.8">
      <c r="A3" s="514" t="s">
        <v>256</v>
      </c>
      <c r="B3" s="515"/>
      <c r="C3" s="515"/>
      <c r="D3" s="515"/>
      <c r="E3" s="515"/>
      <c r="F3" s="515"/>
      <c r="G3" s="515"/>
      <c r="H3" s="515"/>
      <c r="I3" s="515"/>
      <c r="J3" s="515"/>
      <c r="K3" s="515"/>
      <c r="L3" s="515"/>
      <c r="M3" s="515"/>
      <c r="N3" s="515"/>
    </row>
    <row r="4" spans="1:14" ht="16.8">
      <c r="A4" s="281"/>
      <c r="B4" s="282"/>
      <c r="C4" s="283"/>
      <c r="D4" s="282"/>
      <c r="E4" s="282"/>
      <c r="F4" s="282"/>
      <c r="G4" s="282"/>
      <c r="H4" s="282"/>
      <c r="I4" s="282"/>
      <c r="J4" s="282"/>
      <c r="K4" s="282"/>
      <c r="L4" s="282"/>
      <c r="M4" s="282"/>
      <c r="N4" s="282"/>
    </row>
    <row r="5" spans="1:14">
      <c r="A5" s="277"/>
      <c r="B5" s="277"/>
      <c r="C5" s="278"/>
      <c r="D5" s="277"/>
      <c r="E5" s="277"/>
      <c r="F5" s="277"/>
      <c r="G5" s="277"/>
      <c r="H5" s="277"/>
      <c r="I5" s="277"/>
      <c r="J5" s="277"/>
      <c r="K5" s="277"/>
      <c r="L5" s="277"/>
      <c r="M5" s="277"/>
      <c r="N5" s="277"/>
    </row>
    <row r="6" spans="1:14" s="284" customFormat="1" ht="32.4" customHeight="1">
      <c r="A6" s="516" t="s">
        <v>158</v>
      </c>
      <c r="B6" s="517" t="s">
        <v>239</v>
      </c>
      <c r="C6" s="521" t="s">
        <v>240</v>
      </c>
      <c r="D6" s="517" t="s">
        <v>218</v>
      </c>
      <c r="E6" s="517" t="s">
        <v>238</v>
      </c>
      <c r="F6" s="518" t="s">
        <v>237</v>
      </c>
      <c r="G6" s="519"/>
      <c r="H6" s="519"/>
      <c r="I6" s="520"/>
      <c r="J6" s="516" t="s">
        <v>217</v>
      </c>
      <c r="K6" s="516"/>
      <c r="L6" s="516"/>
      <c r="M6" s="516"/>
      <c r="N6" s="516"/>
    </row>
    <row r="7" spans="1:14" s="284" customFormat="1" ht="46.8">
      <c r="A7" s="516"/>
      <c r="B7" s="517"/>
      <c r="C7" s="521"/>
      <c r="D7" s="517"/>
      <c r="E7" s="517"/>
      <c r="F7" s="152" t="s">
        <v>236</v>
      </c>
      <c r="G7" s="152" t="s">
        <v>234</v>
      </c>
      <c r="H7" s="152" t="s">
        <v>235</v>
      </c>
      <c r="I7" s="152" t="s">
        <v>174</v>
      </c>
      <c r="J7" s="152" t="s">
        <v>229</v>
      </c>
      <c r="K7" s="152" t="s">
        <v>230</v>
      </c>
      <c r="L7" s="152" t="s">
        <v>231</v>
      </c>
      <c r="M7" s="152" t="s">
        <v>232</v>
      </c>
      <c r="N7" s="152" t="s">
        <v>233</v>
      </c>
    </row>
    <row r="8" spans="1:14" s="286" customFormat="1">
      <c r="A8" s="132" t="s">
        <v>51</v>
      </c>
      <c r="B8" s="131">
        <v>1</v>
      </c>
      <c r="C8" s="285">
        <v>2</v>
      </c>
      <c r="D8" s="131">
        <v>3</v>
      </c>
      <c r="E8" s="131">
        <v>4</v>
      </c>
      <c r="F8" s="131">
        <v>5</v>
      </c>
      <c r="G8" s="131">
        <v>6</v>
      </c>
      <c r="H8" s="131">
        <v>7</v>
      </c>
      <c r="I8" s="131">
        <v>8</v>
      </c>
      <c r="J8" s="131">
        <v>9</v>
      </c>
      <c r="K8" s="153">
        <v>10</v>
      </c>
      <c r="L8" s="131">
        <v>11</v>
      </c>
      <c r="M8" s="131">
        <v>12</v>
      </c>
      <c r="N8" s="153">
        <v>13</v>
      </c>
    </row>
    <row r="9" spans="1:14" s="291" customFormat="1" ht="21.6" customHeight="1">
      <c r="A9" s="287">
        <v>1</v>
      </c>
      <c r="B9" s="288" t="s">
        <v>355</v>
      </c>
      <c r="C9" s="289">
        <v>1241</v>
      </c>
      <c r="D9" s="290" t="s">
        <v>356</v>
      </c>
      <c r="E9" s="290">
        <v>2015</v>
      </c>
      <c r="F9" s="287">
        <f>+G9+H9+I9</f>
        <v>20</v>
      </c>
      <c r="G9" s="287">
        <v>5</v>
      </c>
      <c r="H9" s="287">
        <v>5</v>
      </c>
      <c r="I9" s="287">
        <v>10</v>
      </c>
      <c r="J9" s="287" t="s">
        <v>357</v>
      </c>
      <c r="K9" s="287" t="s">
        <v>439</v>
      </c>
      <c r="L9" s="287" t="s">
        <v>358</v>
      </c>
      <c r="M9" s="287" t="s">
        <v>359</v>
      </c>
      <c r="N9" s="287">
        <v>80</v>
      </c>
    </row>
    <row r="10" spans="1:14" s="291" customFormat="1" ht="21.6" customHeight="1">
      <c r="A10" s="287">
        <v>2</v>
      </c>
      <c r="B10" s="288" t="s">
        <v>360</v>
      </c>
      <c r="C10" s="289">
        <v>1208</v>
      </c>
      <c r="D10" s="290" t="s">
        <v>361</v>
      </c>
      <c r="E10" s="290">
        <v>2015</v>
      </c>
      <c r="F10" s="287">
        <f t="shared" ref="F10:F73" si="0">+G10+H10+I10</f>
        <v>20</v>
      </c>
      <c r="G10" s="287">
        <v>5</v>
      </c>
      <c r="H10" s="287">
        <v>5</v>
      </c>
      <c r="I10" s="287">
        <v>10</v>
      </c>
      <c r="J10" s="287" t="s">
        <v>357</v>
      </c>
      <c r="K10" s="287" t="s">
        <v>439</v>
      </c>
      <c r="L10" s="287" t="s">
        <v>358</v>
      </c>
      <c r="M10" s="287" t="s">
        <v>359</v>
      </c>
      <c r="N10" s="287">
        <v>85</v>
      </c>
    </row>
    <row r="11" spans="1:14" s="291" customFormat="1" ht="21.6" customHeight="1">
      <c r="A11" s="287">
        <v>3</v>
      </c>
      <c r="B11" s="288" t="s">
        <v>362</v>
      </c>
      <c r="C11" s="289">
        <v>1518</v>
      </c>
      <c r="D11" s="290" t="s">
        <v>363</v>
      </c>
      <c r="E11" s="290">
        <v>2015</v>
      </c>
      <c r="F11" s="287">
        <f t="shared" si="0"/>
        <v>20</v>
      </c>
      <c r="G11" s="287">
        <v>5</v>
      </c>
      <c r="H11" s="287">
        <v>5</v>
      </c>
      <c r="I11" s="287">
        <v>10</v>
      </c>
      <c r="J11" s="287" t="s">
        <v>357</v>
      </c>
      <c r="K11" s="287" t="s">
        <v>439</v>
      </c>
      <c r="L11" s="287" t="s">
        <v>358</v>
      </c>
      <c r="M11" s="287" t="s">
        <v>359</v>
      </c>
      <c r="N11" s="287">
        <v>100</v>
      </c>
    </row>
    <row r="12" spans="1:14" s="291" customFormat="1" ht="21.6" customHeight="1">
      <c r="A12" s="287">
        <v>4</v>
      </c>
      <c r="B12" s="288" t="s">
        <v>364</v>
      </c>
      <c r="C12" s="289">
        <v>1300</v>
      </c>
      <c r="D12" s="290" t="s">
        <v>365</v>
      </c>
      <c r="E12" s="290">
        <v>2015</v>
      </c>
      <c r="F12" s="287">
        <f t="shared" si="0"/>
        <v>20</v>
      </c>
      <c r="G12" s="287">
        <v>5</v>
      </c>
      <c r="H12" s="287">
        <v>5</v>
      </c>
      <c r="I12" s="287">
        <v>10</v>
      </c>
      <c r="J12" s="287" t="s">
        <v>357</v>
      </c>
      <c r="K12" s="287" t="s">
        <v>439</v>
      </c>
      <c r="L12" s="287" t="s">
        <v>358</v>
      </c>
      <c r="M12" s="287" t="s">
        <v>359</v>
      </c>
      <c r="N12" s="287">
        <v>90</v>
      </c>
    </row>
    <row r="13" spans="1:14" s="291" customFormat="1" ht="21.6" customHeight="1">
      <c r="A13" s="287">
        <v>5</v>
      </c>
      <c r="B13" s="288" t="s">
        <v>366</v>
      </c>
      <c r="C13" s="289">
        <v>2227</v>
      </c>
      <c r="D13" s="290" t="s">
        <v>367</v>
      </c>
      <c r="E13" s="290">
        <v>2015</v>
      </c>
      <c r="F13" s="287">
        <f t="shared" si="0"/>
        <v>20</v>
      </c>
      <c r="G13" s="287">
        <v>5</v>
      </c>
      <c r="H13" s="287">
        <v>5</v>
      </c>
      <c r="I13" s="287">
        <v>10</v>
      </c>
      <c r="J13" s="287" t="s">
        <v>357</v>
      </c>
      <c r="K13" s="287" t="s">
        <v>439</v>
      </c>
      <c r="L13" s="287" t="s">
        <v>358</v>
      </c>
      <c r="M13" s="287" t="s">
        <v>359</v>
      </c>
      <c r="N13" s="287">
        <v>83</v>
      </c>
    </row>
    <row r="14" spans="1:14" s="291" customFormat="1" ht="21.6" customHeight="1">
      <c r="A14" s="287">
        <v>6</v>
      </c>
      <c r="B14" s="288" t="s">
        <v>368</v>
      </c>
      <c r="C14" s="289">
        <v>1950</v>
      </c>
      <c r="D14" s="290" t="s">
        <v>369</v>
      </c>
      <c r="E14" s="290">
        <v>2018</v>
      </c>
      <c r="F14" s="287">
        <f t="shared" si="0"/>
        <v>20</v>
      </c>
      <c r="G14" s="287">
        <v>5</v>
      </c>
      <c r="H14" s="287">
        <v>5</v>
      </c>
      <c r="I14" s="287">
        <v>10</v>
      </c>
      <c r="J14" s="287" t="s">
        <v>357</v>
      </c>
      <c r="K14" s="287" t="s">
        <v>439</v>
      </c>
      <c r="L14" s="287" t="s">
        <v>358</v>
      </c>
      <c r="M14" s="287" t="s">
        <v>359</v>
      </c>
      <c r="N14" s="287">
        <v>80</v>
      </c>
    </row>
    <row r="15" spans="1:14" s="291" customFormat="1" ht="21.6" customHeight="1">
      <c r="A15" s="287">
        <v>7</v>
      </c>
      <c r="B15" s="288" t="s">
        <v>370</v>
      </c>
      <c r="C15" s="289">
        <v>700</v>
      </c>
      <c r="D15" s="290" t="s">
        <v>371</v>
      </c>
      <c r="E15" s="290">
        <v>2018</v>
      </c>
      <c r="F15" s="287">
        <f t="shared" si="0"/>
        <v>10</v>
      </c>
      <c r="G15" s="287">
        <v>0</v>
      </c>
      <c r="H15" s="287">
        <v>5</v>
      </c>
      <c r="I15" s="287">
        <v>5</v>
      </c>
      <c r="J15" s="287" t="s">
        <v>357</v>
      </c>
      <c r="K15" s="287" t="s">
        <v>439</v>
      </c>
      <c r="L15" s="287" t="s">
        <v>358</v>
      </c>
      <c r="M15" s="287" t="s">
        <v>359</v>
      </c>
      <c r="N15" s="287">
        <v>60</v>
      </c>
    </row>
    <row r="16" spans="1:14" s="291" customFormat="1" ht="21.6" customHeight="1">
      <c r="A16" s="287">
        <v>8</v>
      </c>
      <c r="B16" s="288" t="s">
        <v>372</v>
      </c>
      <c r="C16" s="289">
        <v>1200</v>
      </c>
      <c r="D16" s="290" t="s">
        <v>373</v>
      </c>
      <c r="E16" s="290">
        <v>2018</v>
      </c>
      <c r="F16" s="287">
        <f t="shared" si="0"/>
        <v>20</v>
      </c>
      <c r="G16" s="287">
        <v>5</v>
      </c>
      <c r="H16" s="287">
        <v>5</v>
      </c>
      <c r="I16" s="287">
        <v>10</v>
      </c>
      <c r="J16" s="287" t="s">
        <v>357</v>
      </c>
      <c r="K16" s="287" t="s">
        <v>439</v>
      </c>
      <c r="L16" s="287" t="s">
        <v>358</v>
      </c>
      <c r="M16" s="287" t="s">
        <v>359</v>
      </c>
      <c r="N16" s="287">
        <v>81</v>
      </c>
    </row>
    <row r="17" spans="1:14" s="291" customFormat="1" ht="21.6" customHeight="1">
      <c r="A17" s="287">
        <v>9</v>
      </c>
      <c r="B17" s="288" t="s">
        <v>374</v>
      </c>
      <c r="C17" s="289">
        <v>1000</v>
      </c>
      <c r="D17" s="290" t="s">
        <v>375</v>
      </c>
      <c r="E17" s="290">
        <v>2018</v>
      </c>
      <c r="F17" s="287">
        <f t="shared" si="0"/>
        <v>20</v>
      </c>
      <c r="G17" s="287">
        <v>5</v>
      </c>
      <c r="H17" s="287">
        <v>5</v>
      </c>
      <c r="I17" s="287">
        <v>10</v>
      </c>
      <c r="J17" s="287" t="s">
        <v>357</v>
      </c>
      <c r="K17" s="287" t="s">
        <v>439</v>
      </c>
      <c r="L17" s="287" t="s">
        <v>358</v>
      </c>
      <c r="M17" s="287" t="s">
        <v>359</v>
      </c>
      <c r="N17" s="287">
        <v>90</v>
      </c>
    </row>
    <row r="18" spans="1:14" s="291" customFormat="1" ht="21.6" customHeight="1">
      <c r="A18" s="287">
        <v>10</v>
      </c>
      <c r="B18" s="288" t="s">
        <v>376</v>
      </c>
      <c r="C18" s="289">
        <v>700</v>
      </c>
      <c r="D18" s="290" t="s">
        <v>373</v>
      </c>
      <c r="E18" s="290">
        <v>2018</v>
      </c>
      <c r="F18" s="287">
        <f t="shared" si="0"/>
        <v>10</v>
      </c>
      <c r="G18" s="287">
        <v>0</v>
      </c>
      <c r="H18" s="287">
        <v>5</v>
      </c>
      <c r="I18" s="287">
        <v>5</v>
      </c>
      <c r="J18" s="287" t="s">
        <v>357</v>
      </c>
      <c r="K18" s="287" t="s">
        <v>439</v>
      </c>
      <c r="L18" s="287" t="s">
        <v>358</v>
      </c>
      <c r="M18" s="287" t="s">
        <v>359</v>
      </c>
      <c r="N18" s="287">
        <v>65</v>
      </c>
    </row>
    <row r="19" spans="1:14" s="291" customFormat="1" ht="21.6" customHeight="1">
      <c r="A19" s="287">
        <v>11</v>
      </c>
      <c r="B19" s="288" t="s">
        <v>377</v>
      </c>
      <c r="C19" s="289">
        <v>914</v>
      </c>
      <c r="D19" s="290" t="s">
        <v>369</v>
      </c>
      <c r="E19" s="290">
        <v>2019</v>
      </c>
      <c r="F19" s="287">
        <f t="shared" si="0"/>
        <v>10</v>
      </c>
      <c r="G19" s="287">
        <v>0</v>
      </c>
      <c r="H19" s="287">
        <v>5</v>
      </c>
      <c r="I19" s="287">
        <v>5</v>
      </c>
      <c r="J19" s="287" t="s">
        <v>357</v>
      </c>
      <c r="K19" s="287" t="s">
        <v>439</v>
      </c>
      <c r="L19" s="287" t="s">
        <v>358</v>
      </c>
      <c r="M19" s="287" t="s">
        <v>359</v>
      </c>
      <c r="N19" s="287">
        <v>80</v>
      </c>
    </row>
    <row r="20" spans="1:14" s="291" customFormat="1" ht="21.6" customHeight="1">
      <c r="A20" s="287">
        <v>12</v>
      </c>
      <c r="B20" s="288" t="s">
        <v>378</v>
      </c>
      <c r="C20" s="289">
        <v>1000</v>
      </c>
      <c r="D20" s="290" t="s">
        <v>375</v>
      </c>
      <c r="E20" s="290">
        <v>2019</v>
      </c>
      <c r="F20" s="287">
        <f t="shared" si="0"/>
        <v>20</v>
      </c>
      <c r="G20" s="287">
        <v>5</v>
      </c>
      <c r="H20" s="287">
        <v>5</v>
      </c>
      <c r="I20" s="287">
        <v>10</v>
      </c>
      <c r="J20" s="287" t="s">
        <v>357</v>
      </c>
      <c r="K20" s="287" t="s">
        <v>439</v>
      </c>
      <c r="L20" s="287" t="s">
        <v>358</v>
      </c>
      <c r="M20" s="287" t="s">
        <v>359</v>
      </c>
      <c r="N20" s="287">
        <v>85</v>
      </c>
    </row>
    <row r="21" spans="1:14" s="291" customFormat="1" ht="21.6" customHeight="1">
      <c r="A21" s="287">
        <v>13</v>
      </c>
      <c r="B21" s="288" t="s">
        <v>379</v>
      </c>
      <c r="C21" s="289">
        <v>1020</v>
      </c>
      <c r="D21" s="290" t="s">
        <v>371</v>
      </c>
      <c r="E21" s="290">
        <v>2019</v>
      </c>
      <c r="F21" s="287">
        <f t="shared" si="0"/>
        <v>20</v>
      </c>
      <c r="G21" s="287">
        <v>5</v>
      </c>
      <c r="H21" s="287">
        <v>5</v>
      </c>
      <c r="I21" s="287">
        <v>10</v>
      </c>
      <c r="J21" s="287" t="s">
        <v>357</v>
      </c>
      <c r="K21" s="287" t="s">
        <v>439</v>
      </c>
      <c r="L21" s="287" t="s">
        <v>358</v>
      </c>
      <c r="M21" s="287" t="s">
        <v>359</v>
      </c>
      <c r="N21" s="287">
        <v>80</v>
      </c>
    </row>
    <row r="22" spans="1:14" s="291" customFormat="1" ht="21.6" customHeight="1">
      <c r="A22" s="287">
        <v>14</v>
      </c>
      <c r="B22" s="288" t="s">
        <v>380</v>
      </c>
      <c r="C22" s="289">
        <v>1500</v>
      </c>
      <c r="D22" s="290" t="s">
        <v>371</v>
      </c>
      <c r="E22" s="290">
        <v>2019</v>
      </c>
      <c r="F22" s="287">
        <f t="shared" si="0"/>
        <v>20</v>
      </c>
      <c r="G22" s="287">
        <v>5</v>
      </c>
      <c r="H22" s="287">
        <v>5</v>
      </c>
      <c r="I22" s="287">
        <v>10</v>
      </c>
      <c r="J22" s="287" t="s">
        <v>357</v>
      </c>
      <c r="K22" s="287" t="s">
        <v>439</v>
      </c>
      <c r="L22" s="287" t="s">
        <v>358</v>
      </c>
      <c r="M22" s="287" t="s">
        <v>359</v>
      </c>
      <c r="N22" s="287">
        <v>80</v>
      </c>
    </row>
    <row r="23" spans="1:14" s="291" customFormat="1" ht="21.6" customHeight="1">
      <c r="A23" s="287">
        <v>15</v>
      </c>
      <c r="B23" s="288" t="s">
        <v>381</v>
      </c>
      <c r="C23" s="289">
        <v>1024</v>
      </c>
      <c r="D23" s="290" t="s">
        <v>371</v>
      </c>
      <c r="E23" s="290">
        <v>2019</v>
      </c>
      <c r="F23" s="287">
        <f t="shared" si="0"/>
        <v>20</v>
      </c>
      <c r="G23" s="287">
        <v>5</v>
      </c>
      <c r="H23" s="287">
        <v>5</v>
      </c>
      <c r="I23" s="287">
        <v>10</v>
      </c>
      <c r="J23" s="287" t="s">
        <v>357</v>
      </c>
      <c r="K23" s="287" t="s">
        <v>439</v>
      </c>
      <c r="L23" s="287" t="s">
        <v>358</v>
      </c>
      <c r="M23" s="287" t="s">
        <v>359</v>
      </c>
      <c r="N23" s="287">
        <v>86</v>
      </c>
    </row>
    <row r="24" spans="1:14" s="291" customFormat="1" ht="21.6" customHeight="1">
      <c r="A24" s="287">
        <v>16</v>
      </c>
      <c r="B24" s="288" t="s">
        <v>382</v>
      </c>
      <c r="C24" s="289">
        <v>2000</v>
      </c>
      <c r="D24" s="290" t="s">
        <v>373</v>
      </c>
      <c r="E24" s="290">
        <v>2019</v>
      </c>
      <c r="F24" s="287">
        <f t="shared" si="0"/>
        <v>20</v>
      </c>
      <c r="G24" s="287">
        <v>5</v>
      </c>
      <c r="H24" s="287">
        <v>5</v>
      </c>
      <c r="I24" s="287">
        <v>10</v>
      </c>
      <c r="J24" s="287" t="s">
        <v>357</v>
      </c>
      <c r="K24" s="287" t="s">
        <v>439</v>
      </c>
      <c r="L24" s="287" t="s">
        <v>358</v>
      </c>
      <c r="M24" s="287" t="s">
        <v>359</v>
      </c>
      <c r="N24" s="287">
        <v>80</v>
      </c>
    </row>
    <row r="25" spans="1:14" s="291" customFormat="1" ht="21.6" customHeight="1">
      <c r="A25" s="287">
        <v>17</v>
      </c>
      <c r="B25" s="288" t="s">
        <v>383</v>
      </c>
      <c r="C25" s="289">
        <v>957</v>
      </c>
      <c r="D25" s="290" t="s">
        <v>371</v>
      </c>
      <c r="E25" s="290">
        <v>2019</v>
      </c>
      <c r="F25" s="287">
        <f t="shared" si="0"/>
        <v>15</v>
      </c>
      <c r="G25" s="287">
        <v>5</v>
      </c>
      <c r="H25" s="287">
        <v>5</v>
      </c>
      <c r="I25" s="287">
        <v>5</v>
      </c>
      <c r="J25" s="287" t="s">
        <v>357</v>
      </c>
      <c r="K25" s="287" t="s">
        <v>439</v>
      </c>
      <c r="L25" s="287" t="s">
        <v>358</v>
      </c>
      <c r="M25" s="287" t="s">
        <v>359</v>
      </c>
      <c r="N25" s="287">
        <v>70</v>
      </c>
    </row>
    <row r="26" spans="1:14" s="291" customFormat="1" ht="21.6" customHeight="1">
      <c r="A26" s="287">
        <v>18</v>
      </c>
      <c r="B26" s="288" t="s">
        <v>384</v>
      </c>
      <c r="C26" s="289">
        <v>765</v>
      </c>
      <c r="D26" s="290" t="s">
        <v>385</v>
      </c>
      <c r="E26" s="290">
        <v>2019</v>
      </c>
      <c r="F26" s="287">
        <f t="shared" si="0"/>
        <v>15</v>
      </c>
      <c r="G26" s="287">
        <v>5</v>
      </c>
      <c r="H26" s="287">
        <v>5</v>
      </c>
      <c r="I26" s="287">
        <v>5</v>
      </c>
      <c r="J26" s="287" t="s">
        <v>357</v>
      </c>
      <c r="K26" s="287" t="s">
        <v>439</v>
      </c>
      <c r="L26" s="287" t="s">
        <v>358</v>
      </c>
      <c r="M26" s="287" t="s">
        <v>359</v>
      </c>
      <c r="N26" s="287">
        <v>70</v>
      </c>
    </row>
    <row r="27" spans="1:14" s="291" customFormat="1" ht="21.6" customHeight="1">
      <c r="A27" s="287">
        <v>19</v>
      </c>
      <c r="B27" s="288" t="s">
        <v>386</v>
      </c>
      <c r="C27" s="289">
        <v>2000</v>
      </c>
      <c r="D27" s="290" t="s">
        <v>356</v>
      </c>
      <c r="E27" s="290">
        <v>2019</v>
      </c>
      <c r="F27" s="287">
        <f t="shared" si="0"/>
        <v>20</v>
      </c>
      <c r="G27" s="287">
        <v>5</v>
      </c>
      <c r="H27" s="287">
        <v>5</v>
      </c>
      <c r="I27" s="287">
        <v>10</v>
      </c>
      <c r="J27" s="287" t="s">
        <v>357</v>
      </c>
      <c r="K27" s="287" t="s">
        <v>439</v>
      </c>
      <c r="L27" s="287" t="s">
        <v>358</v>
      </c>
      <c r="M27" s="287" t="s">
        <v>359</v>
      </c>
      <c r="N27" s="287">
        <v>80</v>
      </c>
    </row>
    <row r="28" spans="1:14" s="291" customFormat="1" ht="21.6" customHeight="1">
      <c r="A28" s="287">
        <v>20</v>
      </c>
      <c r="B28" s="288" t="s">
        <v>387</v>
      </c>
      <c r="C28" s="289">
        <v>1644</v>
      </c>
      <c r="D28" s="290" t="s">
        <v>388</v>
      </c>
      <c r="E28" s="290">
        <v>2019</v>
      </c>
      <c r="F28" s="287">
        <f t="shared" si="0"/>
        <v>20</v>
      </c>
      <c r="G28" s="287">
        <v>5</v>
      </c>
      <c r="H28" s="287">
        <v>5</v>
      </c>
      <c r="I28" s="287">
        <v>10</v>
      </c>
      <c r="J28" s="287" t="s">
        <v>357</v>
      </c>
      <c r="K28" s="287" t="s">
        <v>439</v>
      </c>
      <c r="L28" s="287" t="s">
        <v>358</v>
      </c>
      <c r="M28" s="287" t="s">
        <v>359</v>
      </c>
      <c r="N28" s="287">
        <v>80</v>
      </c>
    </row>
    <row r="29" spans="1:14" s="291" customFormat="1" ht="21.6" customHeight="1">
      <c r="A29" s="287">
        <v>21</v>
      </c>
      <c r="B29" s="288" t="s">
        <v>389</v>
      </c>
      <c r="C29" s="289">
        <v>1377</v>
      </c>
      <c r="D29" s="290" t="s">
        <v>388</v>
      </c>
      <c r="E29" s="290">
        <v>2019</v>
      </c>
      <c r="F29" s="287">
        <f t="shared" si="0"/>
        <v>20</v>
      </c>
      <c r="G29" s="287">
        <v>5</v>
      </c>
      <c r="H29" s="287">
        <v>5</v>
      </c>
      <c r="I29" s="287">
        <v>10</v>
      </c>
      <c r="J29" s="287" t="s">
        <v>357</v>
      </c>
      <c r="K29" s="287" t="s">
        <v>439</v>
      </c>
      <c r="L29" s="287" t="s">
        <v>358</v>
      </c>
      <c r="M29" s="287" t="s">
        <v>359</v>
      </c>
      <c r="N29" s="287">
        <v>80</v>
      </c>
    </row>
    <row r="30" spans="1:14" s="291" customFormat="1" ht="21.6" customHeight="1">
      <c r="A30" s="287">
        <v>22</v>
      </c>
      <c r="B30" s="288" t="s">
        <v>390</v>
      </c>
      <c r="C30" s="289">
        <v>1596</v>
      </c>
      <c r="D30" s="290" t="s">
        <v>373</v>
      </c>
      <c r="E30" s="290">
        <v>2019</v>
      </c>
      <c r="F30" s="287">
        <f t="shared" si="0"/>
        <v>20</v>
      </c>
      <c r="G30" s="287">
        <v>5</v>
      </c>
      <c r="H30" s="287">
        <v>5</v>
      </c>
      <c r="I30" s="287">
        <v>10</v>
      </c>
      <c r="J30" s="287" t="s">
        <v>357</v>
      </c>
      <c r="K30" s="287" t="s">
        <v>439</v>
      </c>
      <c r="L30" s="287" t="s">
        <v>358</v>
      </c>
      <c r="M30" s="287" t="s">
        <v>359</v>
      </c>
      <c r="N30" s="287">
        <v>80</v>
      </c>
    </row>
    <row r="31" spans="1:14" s="291" customFormat="1" ht="21.6" customHeight="1">
      <c r="A31" s="287">
        <v>23</v>
      </c>
      <c r="B31" s="288" t="s">
        <v>391</v>
      </c>
      <c r="C31" s="289">
        <v>1100</v>
      </c>
      <c r="D31" s="290" t="s">
        <v>373</v>
      </c>
      <c r="E31" s="290">
        <v>2019</v>
      </c>
      <c r="F31" s="287">
        <f t="shared" si="0"/>
        <v>20</v>
      </c>
      <c r="G31" s="287">
        <v>5</v>
      </c>
      <c r="H31" s="287">
        <v>5</v>
      </c>
      <c r="I31" s="287">
        <v>10</v>
      </c>
      <c r="J31" s="287" t="s">
        <v>357</v>
      </c>
      <c r="K31" s="287" t="s">
        <v>439</v>
      </c>
      <c r="L31" s="287" t="s">
        <v>358</v>
      </c>
      <c r="M31" s="287" t="s">
        <v>359</v>
      </c>
      <c r="N31" s="287">
        <v>80</v>
      </c>
    </row>
    <row r="32" spans="1:14" s="291" customFormat="1" ht="21.6" customHeight="1">
      <c r="A32" s="287">
        <v>24</v>
      </c>
      <c r="B32" s="288" t="s">
        <v>392</v>
      </c>
      <c r="C32" s="289">
        <v>1600</v>
      </c>
      <c r="D32" s="290" t="s">
        <v>367</v>
      </c>
      <c r="E32" s="290">
        <v>2019</v>
      </c>
      <c r="F32" s="287">
        <f t="shared" si="0"/>
        <v>20</v>
      </c>
      <c r="G32" s="287">
        <v>5</v>
      </c>
      <c r="H32" s="287">
        <v>5</v>
      </c>
      <c r="I32" s="287">
        <v>10</v>
      </c>
      <c r="J32" s="287" t="s">
        <v>357</v>
      </c>
      <c r="K32" s="287" t="s">
        <v>439</v>
      </c>
      <c r="L32" s="287" t="s">
        <v>358</v>
      </c>
      <c r="M32" s="287" t="s">
        <v>359</v>
      </c>
      <c r="N32" s="287">
        <v>80</v>
      </c>
    </row>
    <row r="33" spans="1:14" s="291" customFormat="1" ht="21.6" customHeight="1">
      <c r="A33" s="287">
        <v>25</v>
      </c>
      <c r="B33" s="288" t="s">
        <v>393</v>
      </c>
      <c r="C33" s="289">
        <v>1004</v>
      </c>
      <c r="D33" s="290" t="s">
        <v>365</v>
      </c>
      <c r="E33" s="290">
        <v>2019</v>
      </c>
      <c r="F33" s="287">
        <f t="shared" si="0"/>
        <v>20</v>
      </c>
      <c r="G33" s="287">
        <v>5</v>
      </c>
      <c r="H33" s="287">
        <v>5</v>
      </c>
      <c r="I33" s="287">
        <v>10</v>
      </c>
      <c r="J33" s="287" t="s">
        <v>357</v>
      </c>
      <c r="K33" s="287" t="s">
        <v>439</v>
      </c>
      <c r="L33" s="287" t="s">
        <v>358</v>
      </c>
      <c r="M33" s="287" t="s">
        <v>359</v>
      </c>
      <c r="N33" s="287">
        <v>80</v>
      </c>
    </row>
    <row r="34" spans="1:14" s="291" customFormat="1" ht="21.6" customHeight="1">
      <c r="A34" s="287">
        <v>26</v>
      </c>
      <c r="B34" s="288" t="s">
        <v>394</v>
      </c>
      <c r="C34" s="289">
        <v>750</v>
      </c>
      <c r="D34" s="290" t="s">
        <v>375</v>
      </c>
      <c r="E34" s="290">
        <v>2019</v>
      </c>
      <c r="F34" s="287">
        <f t="shared" si="0"/>
        <v>15</v>
      </c>
      <c r="G34" s="287">
        <v>5</v>
      </c>
      <c r="H34" s="287">
        <v>5</v>
      </c>
      <c r="I34" s="287">
        <v>5</v>
      </c>
      <c r="J34" s="287" t="s">
        <v>357</v>
      </c>
      <c r="K34" s="287" t="s">
        <v>439</v>
      </c>
      <c r="L34" s="287" t="s">
        <v>358</v>
      </c>
      <c r="M34" s="287" t="s">
        <v>359</v>
      </c>
      <c r="N34" s="287">
        <v>60</v>
      </c>
    </row>
    <row r="35" spans="1:14" s="291" customFormat="1" ht="21.6" customHeight="1">
      <c r="A35" s="287">
        <v>27</v>
      </c>
      <c r="B35" s="288" t="s">
        <v>395</v>
      </c>
      <c r="C35" s="289">
        <v>823</v>
      </c>
      <c r="D35" s="290" t="s">
        <v>385</v>
      </c>
      <c r="E35" s="290">
        <v>2019</v>
      </c>
      <c r="F35" s="287">
        <f t="shared" si="0"/>
        <v>15</v>
      </c>
      <c r="G35" s="287">
        <v>5</v>
      </c>
      <c r="H35" s="287">
        <v>5</v>
      </c>
      <c r="I35" s="287">
        <v>5</v>
      </c>
      <c r="J35" s="287" t="s">
        <v>357</v>
      </c>
      <c r="K35" s="287" t="s">
        <v>439</v>
      </c>
      <c r="L35" s="287" t="s">
        <v>358</v>
      </c>
      <c r="M35" s="287" t="s">
        <v>359</v>
      </c>
      <c r="N35" s="287">
        <v>65</v>
      </c>
    </row>
    <row r="36" spans="1:14" s="291" customFormat="1" ht="21.6" customHeight="1">
      <c r="A36" s="287">
        <v>28</v>
      </c>
      <c r="B36" s="288" t="s">
        <v>396</v>
      </c>
      <c r="C36" s="289">
        <v>1107</v>
      </c>
      <c r="D36" s="290" t="s">
        <v>385</v>
      </c>
      <c r="E36" s="290">
        <v>2019</v>
      </c>
      <c r="F36" s="287">
        <f t="shared" si="0"/>
        <v>20</v>
      </c>
      <c r="G36" s="287">
        <v>5</v>
      </c>
      <c r="H36" s="287">
        <v>5</v>
      </c>
      <c r="I36" s="287">
        <v>10</v>
      </c>
      <c r="J36" s="287" t="s">
        <v>357</v>
      </c>
      <c r="K36" s="287" t="s">
        <v>439</v>
      </c>
      <c r="L36" s="287" t="s">
        <v>358</v>
      </c>
      <c r="M36" s="287" t="s">
        <v>359</v>
      </c>
      <c r="N36" s="287">
        <v>80</v>
      </c>
    </row>
    <row r="37" spans="1:14" s="291" customFormat="1" ht="21.6" customHeight="1">
      <c r="A37" s="287">
        <v>29</v>
      </c>
      <c r="B37" s="288" t="s">
        <v>397</v>
      </c>
      <c r="C37" s="289">
        <v>865</v>
      </c>
      <c r="D37" s="290" t="s">
        <v>356</v>
      </c>
      <c r="E37" s="290">
        <v>2019</v>
      </c>
      <c r="F37" s="287">
        <f t="shared" si="0"/>
        <v>15</v>
      </c>
      <c r="G37" s="287">
        <v>5</v>
      </c>
      <c r="H37" s="287">
        <v>5</v>
      </c>
      <c r="I37" s="287">
        <v>5</v>
      </c>
      <c r="J37" s="287" t="s">
        <v>357</v>
      </c>
      <c r="K37" s="287" t="s">
        <v>439</v>
      </c>
      <c r="L37" s="287" t="s">
        <v>358</v>
      </c>
      <c r="M37" s="287" t="s">
        <v>359</v>
      </c>
      <c r="N37" s="287">
        <v>60</v>
      </c>
    </row>
    <row r="38" spans="1:14" s="291" customFormat="1" ht="21.6" customHeight="1">
      <c r="A38" s="287">
        <v>30</v>
      </c>
      <c r="B38" s="288" t="s">
        <v>398</v>
      </c>
      <c r="C38" s="289">
        <v>2000</v>
      </c>
      <c r="D38" s="290" t="s">
        <v>399</v>
      </c>
      <c r="E38" s="290">
        <v>2019</v>
      </c>
      <c r="F38" s="287">
        <f t="shared" si="0"/>
        <v>20</v>
      </c>
      <c r="G38" s="287">
        <v>5</v>
      </c>
      <c r="H38" s="287">
        <v>5</v>
      </c>
      <c r="I38" s="287">
        <v>10</v>
      </c>
      <c r="J38" s="287" t="s">
        <v>357</v>
      </c>
      <c r="K38" s="287" t="s">
        <v>439</v>
      </c>
      <c r="L38" s="287" t="s">
        <v>358</v>
      </c>
      <c r="M38" s="287" t="s">
        <v>359</v>
      </c>
      <c r="N38" s="287">
        <v>80</v>
      </c>
    </row>
    <row r="39" spans="1:14" s="291" customFormat="1" ht="21.6" customHeight="1">
      <c r="A39" s="287">
        <v>31</v>
      </c>
      <c r="B39" s="288" t="s">
        <v>400</v>
      </c>
      <c r="C39" s="289">
        <v>1169</v>
      </c>
      <c r="D39" s="290" t="s">
        <v>388</v>
      </c>
      <c r="E39" s="290">
        <v>2019</v>
      </c>
      <c r="F39" s="287">
        <f t="shared" si="0"/>
        <v>20</v>
      </c>
      <c r="G39" s="287">
        <v>5</v>
      </c>
      <c r="H39" s="287">
        <v>5</v>
      </c>
      <c r="I39" s="287">
        <v>10</v>
      </c>
      <c r="J39" s="287" t="s">
        <v>357</v>
      </c>
      <c r="K39" s="287" t="s">
        <v>439</v>
      </c>
      <c r="L39" s="287" t="s">
        <v>358</v>
      </c>
      <c r="M39" s="287" t="s">
        <v>359</v>
      </c>
      <c r="N39" s="287">
        <v>80</v>
      </c>
    </row>
    <row r="40" spans="1:14" s="291" customFormat="1" ht="21.6" customHeight="1">
      <c r="A40" s="287">
        <v>32</v>
      </c>
      <c r="B40" s="288" t="s">
        <v>401</v>
      </c>
      <c r="C40" s="289">
        <v>820</v>
      </c>
      <c r="D40" s="290" t="s">
        <v>402</v>
      </c>
      <c r="E40" s="290">
        <v>2020</v>
      </c>
      <c r="F40" s="287">
        <f t="shared" si="0"/>
        <v>15</v>
      </c>
      <c r="G40" s="287">
        <v>5</v>
      </c>
      <c r="H40" s="287">
        <v>5</v>
      </c>
      <c r="I40" s="287">
        <v>5</v>
      </c>
      <c r="J40" s="287" t="s">
        <v>357</v>
      </c>
      <c r="K40" s="287" t="s">
        <v>439</v>
      </c>
      <c r="L40" s="287" t="s">
        <v>358</v>
      </c>
      <c r="M40" s="287" t="s">
        <v>359</v>
      </c>
      <c r="N40" s="287">
        <v>70</v>
      </c>
    </row>
    <row r="41" spans="1:14" s="291" customFormat="1" ht="21.6" customHeight="1">
      <c r="A41" s="287">
        <v>33</v>
      </c>
      <c r="B41" s="288" t="s">
        <v>403</v>
      </c>
      <c r="C41" s="289">
        <v>850</v>
      </c>
      <c r="D41" s="290" t="s">
        <v>402</v>
      </c>
      <c r="E41" s="290">
        <v>2020</v>
      </c>
      <c r="F41" s="287">
        <f t="shared" si="0"/>
        <v>15</v>
      </c>
      <c r="G41" s="287">
        <v>5</v>
      </c>
      <c r="H41" s="287">
        <v>5</v>
      </c>
      <c r="I41" s="287">
        <v>5</v>
      </c>
      <c r="J41" s="287" t="s">
        <v>357</v>
      </c>
      <c r="K41" s="287" t="s">
        <v>439</v>
      </c>
      <c r="L41" s="287" t="s">
        <v>358</v>
      </c>
      <c r="M41" s="287" t="s">
        <v>359</v>
      </c>
      <c r="N41" s="287">
        <v>65</v>
      </c>
    </row>
    <row r="42" spans="1:14" s="291" customFormat="1" ht="21.6" customHeight="1">
      <c r="A42" s="287">
        <v>34</v>
      </c>
      <c r="B42" s="288" t="s">
        <v>404</v>
      </c>
      <c r="C42" s="289">
        <v>1030</v>
      </c>
      <c r="D42" s="290" t="s">
        <v>367</v>
      </c>
      <c r="E42" s="290">
        <v>2020</v>
      </c>
      <c r="F42" s="287">
        <f t="shared" si="0"/>
        <v>20</v>
      </c>
      <c r="G42" s="287">
        <v>5</v>
      </c>
      <c r="H42" s="287">
        <v>5</v>
      </c>
      <c r="I42" s="287">
        <v>10</v>
      </c>
      <c r="J42" s="287" t="s">
        <v>357</v>
      </c>
      <c r="K42" s="287" t="s">
        <v>439</v>
      </c>
      <c r="L42" s="287" t="s">
        <v>358</v>
      </c>
      <c r="M42" s="287" t="s">
        <v>359</v>
      </c>
      <c r="N42" s="287">
        <v>80</v>
      </c>
    </row>
    <row r="43" spans="1:14" s="291" customFormat="1" ht="21.6" customHeight="1">
      <c r="A43" s="287">
        <v>35</v>
      </c>
      <c r="B43" s="288" t="s">
        <v>405</v>
      </c>
      <c r="C43" s="289">
        <v>2000</v>
      </c>
      <c r="D43" s="290" t="s">
        <v>367</v>
      </c>
      <c r="E43" s="290">
        <v>2020</v>
      </c>
      <c r="F43" s="287">
        <f t="shared" si="0"/>
        <v>20</v>
      </c>
      <c r="G43" s="287">
        <v>5</v>
      </c>
      <c r="H43" s="287">
        <v>5</v>
      </c>
      <c r="I43" s="287">
        <v>10</v>
      </c>
      <c r="J43" s="287" t="s">
        <v>357</v>
      </c>
      <c r="K43" s="287" t="s">
        <v>439</v>
      </c>
      <c r="L43" s="287" t="s">
        <v>358</v>
      </c>
      <c r="M43" s="287" t="s">
        <v>359</v>
      </c>
      <c r="N43" s="287">
        <v>100</v>
      </c>
    </row>
    <row r="44" spans="1:14" s="291" customFormat="1" ht="21.6" customHeight="1">
      <c r="A44" s="287">
        <v>36</v>
      </c>
      <c r="B44" s="288" t="s">
        <v>406</v>
      </c>
      <c r="C44" s="289">
        <v>1060</v>
      </c>
      <c r="D44" s="290" t="s">
        <v>371</v>
      </c>
      <c r="E44" s="290">
        <v>2020</v>
      </c>
      <c r="F44" s="287">
        <f t="shared" si="0"/>
        <v>20</v>
      </c>
      <c r="G44" s="287">
        <v>5</v>
      </c>
      <c r="H44" s="287">
        <v>5</v>
      </c>
      <c r="I44" s="287">
        <v>10</v>
      </c>
      <c r="J44" s="287" t="s">
        <v>357</v>
      </c>
      <c r="K44" s="287" t="s">
        <v>439</v>
      </c>
      <c r="L44" s="287" t="s">
        <v>358</v>
      </c>
      <c r="M44" s="287" t="s">
        <v>359</v>
      </c>
      <c r="N44" s="287">
        <v>80</v>
      </c>
    </row>
    <row r="45" spans="1:14" s="291" customFormat="1" ht="21.6" customHeight="1">
      <c r="A45" s="287">
        <v>37</v>
      </c>
      <c r="B45" s="288" t="s">
        <v>407</v>
      </c>
      <c r="C45" s="289">
        <v>1296</v>
      </c>
      <c r="D45" s="290" t="s">
        <v>371</v>
      </c>
      <c r="E45" s="290">
        <v>2020</v>
      </c>
      <c r="F45" s="287">
        <f t="shared" si="0"/>
        <v>20</v>
      </c>
      <c r="G45" s="287">
        <v>5</v>
      </c>
      <c r="H45" s="287">
        <v>5</v>
      </c>
      <c r="I45" s="287">
        <v>10</v>
      </c>
      <c r="J45" s="287" t="s">
        <v>357</v>
      </c>
      <c r="K45" s="287" t="s">
        <v>439</v>
      </c>
      <c r="L45" s="287" t="s">
        <v>358</v>
      </c>
      <c r="M45" s="287" t="s">
        <v>359</v>
      </c>
      <c r="N45" s="287">
        <v>90</v>
      </c>
    </row>
    <row r="46" spans="1:14" s="291" customFormat="1" ht="21.6" customHeight="1">
      <c r="A46" s="287">
        <v>38</v>
      </c>
      <c r="B46" s="288" t="s">
        <v>408</v>
      </c>
      <c r="C46" s="289">
        <v>1227</v>
      </c>
      <c r="D46" s="290" t="s">
        <v>388</v>
      </c>
      <c r="E46" s="290">
        <v>2020</v>
      </c>
      <c r="F46" s="287">
        <f t="shared" si="0"/>
        <v>20</v>
      </c>
      <c r="G46" s="287">
        <v>5</v>
      </c>
      <c r="H46" s="287">
        <v>5</v>
      </c>
      <c r="I46" s="287">
        <v>10</v>
      </c>
      <c r="J46" s="287" t="s">
        <v>357</v>
      </c>
      <c r="K46" s="287" t="s">
        <v>439</v>
      </c>
      <c r="L46" s="287" t="s">
        <v>358</v>
      </c>
      <c r="M46" s="287" t="s">
        <v>359</v>
      </c>
      <c r="N46" s="287">
        <v>80</v>
      </c>
    </row>
    <row r="47" spans="1:14" s="291" customFormat="1" ht="21.6" customHeight="1">
      <c r="A47" s="287">
        <v>39</v>
      </c>
      <c r="B47" s="288" t="s">
        <v>409</v>
      </c>
      <c r="C47" s="289">
        <v>1641</v>
      </c>
      <c r="D47" s="290" t="s">
        <v>356</v>
      </c>
      <c r="E47" s="290">
        <v>2020</v>
      </c>
      <c r="F47" s="287">
        <f t="shared" si="0"/>
        <v>20</v>
      </c>
      <c r="G47" s="287">
        <v>5</v>
      </c>
      <c r="H47" s="287">
        <v>5</v>
      </c>
      <c r="I47" s="287">
        <v>10</v>
      </c>
      <c r="J47" s="287" t="s">
        <v>357</v>
      </c>
      <c r="K47" s="287" t="s">
        <v>439</v>
      </c>
      <c r="L47" s="287" t="s">
        <v>358</v>
      </c>
      <c r="M47" s="287" t="s">
        <v>359</v>
      </c>
      <c r="N47" s="287">
        <v>80</v>
      </c>
    </row>
    <row r="48" spans="1:14" s="291" customFormat="1" ht="21.6" customHeight="1">
      <c r="A48" s="287">
        <v>40</v>
      </c>
      <c r="B48" s="288" t="s">
        <v>410</v>
      </c>
      <c r="C48" s="289">
        <v>800</v>
      </c>
      <c r="D48" s="290" t="s">
        <v>385</v>
      </c>
      <c r="E48" s="290">
        <v>2020</v>
      </c>
      <c r="F48" s="287">
        <f t="shared" si="0"/>
        <v>15</v>
      </c>
      <c r="G48" s="287">
        <v>5</v>
      </c>
      <c r="H48" s="287">
        <v>5</v>
      </c>
      <c r="I48" s="287">
        <v>5</v>
      </c>
      <c r="J48" s="287" t="s">
        <v>357</v>
      </c>
      <c r="K48" s="287" t="s">
        <v>439</v>
      </c>
      <c r="L48" s="287" t="s">
        <v>358</v>
      </c>
      <c r="M48" s="287" t="s">
        <v>359</v>
      </c>
      <c r="N48" s="287">
        <v>80</v>
      </c>
    </row>
    <row r="49" spans="1:14" s="291" customFormat="1" ht="21.6" customHeight="1">
      <c r="A49" s="287">
        <v>41</v>
      </c>
      <c r="B49" s="288" t="s">
        <v>411</v>
      </c>
      <c r="C49" s="289">
        <v>1356</v>
      </c>
      <c r="D49" s="290" t="s">
        <v>375</v>
      </c>
      <c r="E49" s="290">
        <v>2020</v>
      </c>
      <c r="F49" s="287">
        <f t="shared" si="0"/>
        <v>20</v>
      </c>
      <c r="G49" s="287">
        <v>5</v>
      </c>
      <c r="H49" s="287">
        <v>5</v>
      </c>
      <c r="I49" s="287">
        <v>10</v>
      </c>
      <c r="J49" s="287" t="s">
        <v>357</v>
      </c>
      <c r="K49" s="287" t="s">
        <v>439</v>
      </c>
      <c r="L49" s="287" t="s">
        <v>358</v>
      </c>
      <c r="M49" s="287" t="s">
        <v>359</v>
      </c>
      <c r="N49" s="287">
        <v>80</v>
      </c>
    </row>
    <row r="50" spans="1:14" s="291" customFormat="1" ht="21.6" customHeight="1">
      <c r="A50" s="287">
        <v>42</v>
      </c>
      <c r="B50" s="288" t="s">
        <v>412</v>
      </c>
      <c r="C50" s="289">
        <v>1350</v>
      </c>
      <c r="D50" s="290" t="s">
        <v>369</v>
      </c>
      <c r="E50" s="290">
        <v>2020</v>
      </c>
      <c r="F50" s="287">
        <f t="shared" si="0"/>
        <v>20</v>
      </c>
      <c r="G50" s="287">
        <v>5</v>
      </c>
      <c r="H50" s="287">
        <v>5</v>
      </c>
      <c r="I50" s="287">
        <v>10</v>
      </c>
      <c r="J50" s="287" t="s">
        <v>357</v>
      </c>
      <c r="K50" s="287" t="s">
        <v>439</v>
      </c>
      <c r="L50" s="287" t="s">
        <v>358</v>
      </c>
      <c r="M50" s="287" t="s">
        <v>359</v>
      </c>
      <c r="N50" s="287">
        <v>90</v>
      </c>
    </row>
    <row r="51" spans="1:14" s="291" customFormat="1" ht="21.6" customHeight="1">
      <c r="A51" s="287">
        <v>43</v>
      </c>
      <c r="B51" s="288" t="s">
        <v>413</v>
      </c>
      <c r="C51" s="289">
        <v>2229</v>
      </c>
      <c r="D51" s="290" t="s">
        <v>356</v>
      </c>
      <c r="E51" s="290">
        <v>2020</v>
      </c>
      <c r="F51" s="287">
        <f t="shared" si="0"/>
        <v>20</v>
      </c>
      <c r="G51" s="287">
        <v>5</v>
      </c>
      <c r="H51" s="287">
        <v>5</v>
      </c>
      <c r="I51" s="287">
        <v>10</v>
      </c>
      <c r="J51" s="287" t="s">
        <v>357</v>
      </c>
      <c r="K51" s="287" t="s">
        <v>439</v>
      </c>
      <c r="L51" s="287" t="s">
        <v>358</v>
      </c>
      <c r="M51" s="287" t="s">
        <v>359</v>
      </c>
      <c r="N51" s="287">
        <v>80</v>
      </c>
    </row>
    <row r="52" spans="1:14" s="291" customFormat="1" ht="21.6" customHeight="1">
      <c r="A52" s="287">
        <v>44</v>
      </c>
      <c r="B52" s="288" t="s">
        <v>414</v>
      </c>
      <c r="C52" s="289">
        <v>833</v>
      </c>
      <c r="D52" s="290" t="s">
        <v>375</v>
      </c>
      <c r="E52" s="290">
        <v>2020</v>
      </c>
      <c r="F52" s="287">
        <f t="shared" si="0"/>
        <v>15</v>
      </c>
      <c r="G52" s="287">
        <v>5</v>
      </c>
      <c r="H52" s="287">
        <v>5</v>
      </c>
      <c r="I52" s="287">
        <v>5</v>
      </c>
      <c r="J52" s="287" t="s">
        <v>357</v>
      </c>
      <c r="K52" s="287" t="s">
        <v>439</v>
      </c>
      <c r="L52" s="287" t="s">
        <v>358</v>
      </c>
      <c r="M52" s="287" t="s">
        <v>359</v>
      </c>
      <c r="N52" s="287">
        <v>60</v>
      </c>
    </row>
    <row r="53" spans="1:14" s="291" customFormat="1" ht="21.6" customHeight="1">
      <c r="A53" s="287">
        <v>45</v>
      </c>
      <c r="B53" s="288" t="s">
        <v>415</v>
      </c>
      <c r="C53" s="289">
        <v>702</v>
      </c>
      <c r="D53" s="290" t="s">
        <v>385</v>
      </c>
      <c r="E53" s="290">
        <v>2020</v>
      </c>
      <c r="F53" s="287">
        <f t="shared" si="0"/>
        <v>15</v>
      </c>
      <c r="G53" s="287">
        <v>5</v>
      </c>
      <c r="H53" s="287">
        <v>5</v>
      </c>
      <c r="I53" s="287">
        <v>5</v>
      </c>
      <c r="J53" s="287" t="s">
        <v>357</v>
      </c>
      <c r="K53" s="287" t="s">
        <v>439</v>
      </c>
      <c r="L53" s="287" t="s">
        <v>358</v>
      </c>
      <c r="M53" s="287" t="s">
        <v>359</v>
      </c>
      <c r="N53" s="287">
        <v>60</v>
      </c>
    </row>
    <row r="54" spans="1:14" s="291" customFormat="1" ht="21.6" customHeight="1">
      <c r="A54" s="287">
        <v>46</v>
      </c>
      <c r="B54" s="288" t="s">
        <v>416</v>
      </c>
      <c r="C54" s="289">
        <v>704</v>
      </c>
      <c r="D54" s="290" t="s">
        <v>385</v>
      </c>
      <c r="E54" s="290">
        <v>2020</v>
      </c>
      <c r="F54" s="287">
        <f t="shared" si="0"/>
        <v>15</v>
      </c>
      <c r="G54" s="287">
        <v>5</v>
      </c>
      <c r="H54" s="287">
        <v>5</v>
      </c>
      <c r="I54" s="287">
        <v>5</v>
      </c>
      <c r="J54" s="287" t="s">
        <v>357</v>
      </c>
      <c r="K54" s="287" t="s">
        <v>439</v>
      </c>
      <c r="L54" s="287" t="s">
        <v>358</v>
      </c>
      <c r="M54" s="287" t="s">
        <v>359</v>
      </c>
      <c r="N54" s="287">
        <v>80</v>
      </c>
    </row>
    <row r="55" spans="1:14" s="291" customFormat="1" ht="21.6" customHeight="1">
      <c r="A55" s="287">
        <v>47</v>
      </c>
      <c r="B55" s="288" t="s">
        <v>417</v>
      </c>
      <c r="C55" s="289">
        <v>980</v>
      </c>
      <c r="D55" s="290" t="s">
        <v>418</v>
      </c>
      <c r="E55" s="290">
        <v>2020</v>
      </c>
      <c r="F55" s="287">
        <f t="shared" si="0"/>
        <v>15</v>
      </c>
      <c r="G55" s="287">
        <v>5</v>
      </c>
      <c r="H55" s="287">
        <v>5</v>
      </c>
      <c r="I55" s="287">
        <v>5</v>
      </c>
      <c r="J55" s="287" t="s">
        <v>357</v>
      </c>
      <c r="K55" s="287" t="s">
        <v>439</v>
      </c>
      <c r="L55" s="287" t="s">
        <v>358</v>
      </c>
      <c r="M55" s="287" t="s">
        <v>359</v>
      </c>
      <c r="N55" s="287">
        <v>70</v>
      </c>
    </row>
    <row r="56" spans="1:14" s="291" customFormat="1" ht="21.6" customHeight="1">
      <c r="A56" s="287">
        <v>48</v>
      </c>
      <c r="B56" s="288" t="s">
        <v>419</v>
      </c>
      <c r="C56" s="289">
        <v>789</v>
      </c>
      <c r="D56" s="290" t="s">
        <v>371</v>
      </c>
      <c r="E56" s="290">
        <v>2020</v>
      </c>
      <c r="F56" s="287">
        <f t="shared" si="0"/>
        <v>15</v>
      </c>
      <c r="G56" s="287">
        <v>5</v>
      </c>
      <c r="H56" s="287">
        <v>5</v>
      </c>
      <c r="I56" s="287">
        <v>5</v>
      </c>
      <c r="J56" s="287" t="s">
        <v>357</v>
      </c>
      <c r="K56" s="287" t="s">
        <v>439</v>
      </c>
      <c r="L56" s="287" t="s">
        <v>358</v>
      </c>
      <c r="M56" s="287" t="s">
        <v>359</v>
      </c>
      <c r="N56" s="287">
        <v>65</v>
      </c>
    </row>
    <row r="57" spans="1:14" s="291" customFormat="1" ht="21.6" customHeight="1">
      <c r="A57" s="287">
        <v>49</v>
      </c>
      <c r="B57" s="288" t="s">
        <v>420</v>
      </c>
      <c r="C57" s="289">
        <v>1100</v>
      </c>
      <c r="D57" s="290" t="s">
        <v>373</v>
      </c>
      <c r="E57" s="290">
        <v>2020</v>
      </c>
      <c r="F57" s="287">
        <f t="shared" si="0"/>
        <v>20</v>
      </c>
      <c r="G57" s="287">
        <v>5</v>
      </c>
      <c r="H57" s="287">
        <v>5</v>
      </c>
      <c r="I57" s="287">
        <v>10</v>
      </c>
      <c r="J57" s="287" t="s">
        <v>357</v>
      </c>
      <c r="K57" s="287" t="s">
        <v>439</v>
      </c>
      <c r="L57" s="287" t="s">
        <v>358</v>
      </c>
      <c r="M57" s="287" t="s">
        <v>359</v>
      </c>
      <c r="N57" s="287">
        <v>80</v>
      </c>
    </row>
    <row r="58" spans="1:14" s="291" customFormat="1" ht="21.6" customHeight="1">
      <c r="A58" s="287">
        <v>50</v>
      </c>
      <c r="B58" s="288" t="s">
        <v>421</v>
      </c>
      <c r="C58" s="289">
        <v>1106</v>
      </c>
      <c r="D58" s="290" t="s">
        <v>373</v>
      </c>
      <c r="E58" s="290">
        <v>2020</v>
      </c>
      <c r="F58" s="287">
        <f t="shared" si="0"/>
        <v>20</v>
      </c>
      <c r="G58" s="287">
        <v>5</v>
      </c>
      <c r="H58" s="287">
        <v>5</v>
      </c>
      <c r="I58" s="287">
        <v>10</v>
      </c>
      <c r="J58" s="287" t="s">
        <v>357</v>
      </c>
      <c r="K58" s="287" t="s">
        <v>439</v>
      </c>
      <c r="L58" s="287" t="s">
        <v>358</v>
      </c>
      <c r="M58" s="287" t="s">
        <v>359</v>
      </c>
      <c r="N58" s="287">
        <v>80</v>
      </c>
    </row>
    <row r="59" spans="1:14" s="291" customFormat="1" ht="21.6" customHeight="1">
      <c r="A59" s="287">
        <v>51</v>
      </c>
      <c r="B59" s="288" t="s">
        <v>422</v>
      </c>
      <c r="C59" s="289">
        <v>875</v>
      </c>
      <c r="D59" s="290" t="s">
        <v>402</v>
      </c>
      <c r="E59" s="290">
        <v>2020</v>
      </c>
      <c r="F59" s="287">
        <f t="shared" si="0"/>
        <v>15</v>
      </c>
      <c r="G59" s="287">
        <v>5</v>
      </c>
      <c r="H59" s="287">
        <v>5</v>
      </c>
      <c r="I59" s="287">
        <v>5</v>
      </c>
      <c r="J59" s="287" t="s">
        <v>357</v>
      </c>
      <c r="K59" s="287" t="s">
        <v>439</v>
      </c>
      <c r="L59" s="287" t="s">
        <v>358</v>
      </c>
      <c r="M59" s="287" t="s">
        <v>359</v>
      </c>
      <c r="N59" s="287">
        <v>70</v>
      </c>
    </row>
    <row r="60" spans="1:14" s="291" customFormat="1" ht="21.6" customHeight="1">
      <c r="A60" s="287">
        <v>52</v>
      </c>
      <c r="B60" s="288" t="s">
        <v>423</v>
      </c>
      <c r="C60" s="289">
        <v>1000</v>
      </c>
      <c r="D60" s="290" t="s">
        <v>423</v>
      </c>
      <c r="E60" s="290">
        <v>2020</v>
      </c>
      <c r="F60" s="287">
        <f t="shared" si="0"/>
        <v>20</v>
      </c>
      <c r="G60" s="287">
        <v>5</v>
      </c>
      <c r="H60" s="287">
        <v>5</v>
      </c>
      <c r="I60" s="287">
        <v>10</v>
      </c>
      <c r="J60" s="287" t="s">
        <v>357</v>
      </c>
      <c r="K60" s="287" t="s">
        <v>439</v>
      </c>
      <c r="L60" s="287" t="s">
        <v>358</v>
      </c>
      <c r="M60" s="287" t="s">
        <v>359</v>
      </c>
      <c r="N60" s="287">
        <v>80</v>
      </c>
    </row>
    <row r="61" spans="1:14" s="291" customFormat="1" ht="21.6" customHeight="1">
      <c r="A61" s="287">
        <v>53</v>
      </c>
      <c r="B61" s="288" t="s">
        <v>424</v>
      </c>
      <c r="C61" s="289">
        <v>760</v>
      </c>
      <c r="D61" s="290" t="s">
        <v>367</v>
      </c>
      <c r="E61" s="290">
        <v>2020</v>
      </c>
      <c r="F61" s="287">
        <f t="shared" si="0"/>
        <v>15</v>
      </c>
      <c r="G61" s="287">
        <v>5</v>
      </c>
      <c r="H61" s="287">
        <v>5</v>
      </c>
      <c r="I61" s="287">
        <v>5</v>
      </c>
      <c r="J61" s="287" t="s">
        <v>357</v>
      </c>
      <c r="K61" s="287" t="s">
        <v>439</v>
      </c>
      <c r="L61" s="287" t="s">
        <v>358</v>
      </c>
      <c r="M61" s="287" t="s">
        <v>359</v>
      </c>
      <c r="N61" s="287">
        <v>65</v>
      </c>
    </row>
    <row r="62" spans="1:14" s="291" customFormat="1" ht="21.6" customHeight="1">
      <c r="A62" s="287">
        <v>54</v>
      </c>
      <c r="B62" s="288" t="s">
        <v>425</v>
      </c>
      <c r="C62" s="289">
        <v>704</v>
      </c>
      <c r="D62" s="290" t="s">
        <v>369</v>
      </c>
      <c r="E62" s="290">
        <v>2021</v>
      </c>
      <c r="F62" s="287">
        <f t="shared" si="0"/>
        <v>15</v>
      </c>
      <c r="G62" s="287">
        <v>5</v>
      </c>
      <c r="H62" s="287">
        <v>5</v>
      </c>
      <c r="I62" s="287">
        <v>5</v>
      </c>
      <c r="J62" s="287" t="s">
        <v>357</v>
      </c>
      <c r="K62" s="287" t="s">
        <v>439</v>
      </c>
      <c r="L62" s="287" t="s">
        <v>358</v>
      </c>
      <c r="M62" s="287" t="s">
        <v>359</v>
      </c>
      <c r="N62" s="287">
        <v>60</v>
      </c>
    </row>
    <row r="63" spans="1:14" s="291" customFormat="1" ht="21.6" customHeight="1">
      <c r="A63" s="287">
        <v>55</v>
      </c>
      <c r="B63" s="288" t="s">
        <v>426</v>
      </c>
      <c r="C63" s="289">
        <v>758</v>
      </c>
      <c r="D63" s="290" t="s">
        <v>356</v>
      </c>
      <c r="E63" s="290">
        <v>2021</v>
      </c>
      <c r="F63" s="287">
        <f t="shared" si="0"/>
        <v>15</v>
      </c>
      <c r="G63" s="287">
        <v>5</v>
      </c>
      <c r="H63" s="287">
        <v>5</v>
      </c>
      <c r="I63" s="287">
        <v>5</v>
      </c>
      <c r="J63" s="287" t="s">
        <v>357</v>
      </c>
      <c r="K63" s="287" t="s">
        <v>439</v>
      </c>
      <c r="L63" s="287" t="s">
        <v>358</v>
      </c>
      <c r="M63" s="287" t="s">
        <v>359</v>
      </c>
      <c r="N63" s="287">
        <v>60</v>
      </c>
    </row>
    <row r="64" spans="1:14" s="291" customFormat="1" ht="21.6" customHeight="1">
      <c r="A64" s="287">
        <v>56</v>
      </c>
      <c r="B64" s="288" t="s">
        <v>427</v>
      </c>
      <c r="C64" s="289">
        <v>1335</v>
      </c>
      <c r="D64" s="290" t="s">
        <v>367</v>
      </c>
      <c r="E64" s="290">
        <v>2021</v>
      </c>
      <c r="F64" s="287">
        <f t="shared" si="0"/>
        <v>20</v>
      </c>
      <c r="G64" s="287">
        <v>5</v>
      </c>
      <c r="H64" s="287">
        <v>5</v>
      </c>
      <c r="I64" s="287">
        <v>10</v>
      </c>
      <c r="J64" s="287" t="s">
        <v>357</v>
      </c>
      <c r="K64" s="287" t="s">
        <v>439</v>
      </c>
      <c r="L64" s="287" t="s">
        <v>358</v>
      </c>
      <c r="M64" s="287" t="s">
        <v>359</v>
      </c>
      <c r="N64" s="287">
        <v>80</v>
      </c>
    </row>
    <row r="65" spans="1:14" s="291" customFormat="1" ht="21.6" customHeight="1">
      <c r="A65" s="287">
        <v>57</v>
      </c>
      <c r="B65" s="288" t="s">
        <v>428</v>
      </c>
      <c r="C65" s="289">
        <v>720</v>
      </c>
      <c r="D65" s="290" t="s">
        <v>388</v>
      </c>
      <c r="E65" s="290">
        <v>2021</v>
      </c>
      <c r="F65" s="287">
        <f t="shared" si="0"/>
        <v>15</v>
      </c>
      <c r="G65" s="287">
        <v>5</v>
      </c>
      <c r="H65" s="287">
        <v>5</v>
      </c>
      <c r="I65" s="287">
        <v>5</v>
      </c>
      <c r="J65" s="287" t="s">
        <v>357</v>
      </c>
      <c r="K65" s="287" t="s">
        <v>439</v>
      </c>
      <c r="L65" s="287" t="s">
        <v>358</v>
      </c>
      <c r="M65" s="287" t="s">
        <v>359</v>
      </c>
      <c r="N65" s="287">
        <v>80</v>
      </c>
    </row>
    <row r="66" spans="1:14" s="291" customFormat="1" ht="21.6" customHeight="1">
      <c r="A66" s="287">
        <v>58</v>
      </c>
      <c r="B66" s="288" t="s">
        <v>429</v>
      </c>
      <c r="C66" s="289">
        <v>1249</v>
      </c>
      <c r="D66" s="290" t="s">
        <v>365</v>
      </c>
      <c r="E66" s="290">
        <v>2021</v>
      </c>
      <c r="F66" s="287">
        <f t="shared" si="0"/>
        <v>20</v>
      </c>
      <c r="G66" s="287">
        <v>5</v>
      </c>
      <c r="H66" s="287">
        <v>5</v>
      </c>
      <c r="I66" s="287">
        <v>10</v>
      </c>
      <c r="J66" s="287" t="s">
        <v>357</v>
      </c>
      <c r="K66" s="287" t="s">
        <v>439</v>
      </c>
      <c r="L66" s="287" t="s">
        <v>358</v>
      </c>
      <c r="M66" s="287" t="s">
        <v>359</v>
      </c>
      <c r="N66" s="287">
        <v>80</v>
      </c>
    </row>
    <row r="67" spans="1:14" s="291" customFormat="1" ht="21.6" customHeight="1">
      <c r="A67" s="287">
        <v>59</v>
      </c>
      <c r="B67" s="288" t="s">
        <v>430</v>
      </c>
      <c r="C67" s="289">
        <v>886</v>
      </c>
      <c r="D67" s="290" t="s">
        <v>356</v>
      </c>
      <c r="E67" s="290">
        <v>2021</v>
      </c>
      <c r="F67" s="287">
        <f t="shared" si="0"/>
        <v>15</v>
      </c>
      <c r="G67" s="287">
        <v>5</v>
      </c>
      <c r="H67" s="287">
        <v>5</v>
      </c>
      <c r="I67" s="287">
        <v>5</v>
      </c>
      <c r="J67" s="287" t="s">
        <v>357</v>
      </c>
      <c r="K67" s="287" t="s">
        <v>439</v>
      </c>
      <c r="L67" s="287" t="s">
        <v>358</v>
      </c>
      <c r="M67" s="287" t="s">
        <v>359</v>
      </c>
      <c r="N67" s="287">
        <v>65</v>
      </c>
    </row>
    <row r="68" spans="1:14" s="291" customFormat="1" ht="21.6" customHeight="1">
      <c r="A68" s="287">
        <v>60</v>
      </c>
      <c r="B68" s="288" t="s">
        <v>431</v>
      </c>
      <c r="C68" s="289">
        <v>806</v>
      </c>
      <c r="D68" s="290" t="s">
        <v>356</v>
      </c>
      <c r="E68" s="290">
        <v>2021</v>
      </c>
      <c r="F68" s="287">
        <f t="shared" si="0"/>
        <v>15</v>
      </c>
      <c r="G68" s="287">
        <v>5</v>
      </c>
      <c r="H68" s="287">
        <v>5</v>
      </c>
      <c r="I68" s="287">
        <v>5</v>
      </c>
      <c r="J68" s="287" t="s">
        <v>357</v>
      </c>
      <c r="K68" s="287" t="s">
        <v>439</v>
      </c>
      <c r="L68" s="287" t="s">
        <v>358</v>
      </c>
      <c r="M68" s="287" t="s">
        <v>359</v>
      </c>
      <c r="N68" s="287">
        <v>60</v>
      </c>
    </row>
    <row r="69" spans="1:14" s="291" customFormat="1" ht="21.6" customHeight="1">
      <c r="A69" s="287">
        <v>61</v>
      </c>
      <c r="B69" s="288" t="s">
        <v>432</v>
      </c>
      <c r="C69" s="289">
        <v>1292</v>
      </c>
      <c r="D69" s="290" t="s">
        <v>356</v>
      </c>
      <c r="E69" s="290">
        <v>2021</v>
      </c>
      <c r="F69" s="287">
        <f t="shared" si="0"/>
        <v>20</v>
      </c>
      <c r="G69" s="287">
        <v>5</v>
      </c>
      <c r="H69" s="287">
        <v>5</v>
      </c>
      <c r="I69" s="287">
        <v>10</v>
      </c>
      <c r="J69" s="287" t="s">
        <v>357</v>
      </c>
      <c r="K69" s="287" t="s">
        <v>439</v>
      </c>
      <c r="L69" s="287" t="s">
        <v>358</v>
      </c>
      <c r="M69" s="287" t="s">
        <v>359</v>
      </c>
      <c r="N69" s="287">
        <v>80</v>
      </c>
    </row>
    <row r="70" spans="1:14" s="291" customFormat="1" ht="21.6" customHeight="1">
      <c r="A70" s="287">
        <v>62</v>
      </c>
      <c r="B70" s="288" t="s">
        <v>433</v>
      </c>
      <c r="C70" s="289">
        <v>968</v>
      </c>
      <c r="D70" s="290" t="s">
        <v>373</v>
      </c>
      <c r="E70" s="290">
        <v>2021</v>
      </c>
      <c r="F70" s="287">
        <f t="shared" si="0"/>
        <v>15</v>
      </c>
      <c r="G70" s="287">
        <v>5</v>
      </c>
      <c r="H70" s="287">
        <v>5</v>
      </c>
      <c r="I70" s="287">
        <v>5</v>
      </c>
      <c r="J70" s="287" t="s">
        <v>357</v>
      </c>
      <c r="K70" s="287" t="s">
        <v>439</v>
      </c>
      <c r="L70" s="287" t="s">
        <v>358</v>
      </c>
      <c r="M70" s="287" t="s">
        <v>359</v>
      </c>
      <c r="N70" s="287">
        <v>70</v>
      </c>
    </row>
    <row r="71" spans="1:14" s="291" customFormat="1" ht="21.6" customHeight="1">
      <c r="A71" s="287">
        <v>63</v>
      </c>
      <c r="B71" s="288" t="s">
        <v>434</v>
      </c>
      <c r="C71" s="289">
        <v>822</v>
      </c>
      <c r="D71" s="290" t="s">
        <v>388</v>
      </c>
      <c r="E71" s="290">
        <v>2021</v>
      </c>
      <c r="F71" s="287">
        <f t="shared" si="0"/>
        <v>15</v>
      </c>
      <c r="G71" s="287">
        <v>5</v>
      </c>
      <c r="H71" s="287">
        <v>5</v>
      </c>
      <c r="I71" s="287">
        <v>5</v>
      </c>
      <c r="J71" s="287" t="s">
        <v>357</v>
      </c>
      <c r="K71" s="287" t="s">
        <v>439</v>
      </c>
      <c r="L71" s="287" t="s">
        <v>358</v>
      </c>
      <c r="M71" s="287" t="s">
        <v>359</v>
      </c>
      <c r="N71" s="287">
        <v>65</v>
      </c>
    </row>
    <row r="72" spans="1:14" s="291" customFormat="1" ht="21.6" customHeight="1">
      <c r="A72" s="287">
        <v>64</v>
      </c>
      <c r="B72" s="288" t="s">
        <v>435</v>
      </c>
      <c r="C72" s="289">
        <v>1270</v>
      </c>
      <c r="D72" s="290" t="s">
        <v>388</v>
      </c>
      <c r="E72" s="290">
        <v>2021</v>
      </c>
      <c r="F72" s="287">
        <f t="shared" si="0"/>
        <v>20</v>
      </c>
      <c r="G72" s="287">
        <v>5</v>
      </c>
      <c r="H72" s="287">
        <v>5</v>
      </c>
      <c r="I72" s="287">
        <v>10</v>
      </c>
      <c r="J72" s="287" t="s">
        <v>357</v>
      </c>
      <c r="K72" s="287" t="s">
        <v>439</v>
      </c>
      <c r="L72" s="287" t="s">
        <v>358</v>
      </c>
      <c r="M72" s="287" t="s">
        <v>359</v>
      </c>
      <c r="N72" s="287">
        <v>80</v>
      </c>
    </row>
    <row r="73" spans="1:14" s="291" customFormat="1" ht="21.6" customHeight="1">
      <c r="A73" s="287">
        <v>65</v>
      </c>
      <c r="B73" s="288" t="s">
        <v>436</v>
      </c>
      <c r="C73" s="289">
        <v>830</v>
      </c>
      <c r="D73" s="290" t="s">
        <v>437</v>
      </c>
      <c r="E73" s="290">
        <v>2021</v>
      </c>
      <c r="F73" s="287">
        <f t="shared" si="0"/>
        <v>15</v>
      </c>
      <c r="G73" s="287">
        <v>5</v>
      </c>
      <c r="H73" s="287">
        <v>5</v>
      </c>
      <c r="I73" s="287">
        <v>5</v>
      </c>
      <c r="J73" s="287" t="s">
        <v>357</v>
      </c>
      <c r="K73" s="287" t="s">
        <v>439</v>
      </c>
      <c r="L73" s="287" t="s">
        <v>358</v>
      </c>
      <c r="M73" s="287" t="s">
        <v>359</v>
      </c>
      <c r="N73" s="287">
        <v>70</v>
      </c>
    </row>
    <row r="74" spans="1:14" s="291" customFormat="1" ht="21.6" customHeight="1">
      <c r="A74" s="287">
        <v>66</v>
      </c>
      <c r="B74" s="288" t="s">
        <v>438</v>
      </c>
      <c r="C74" s="289">
        <v>1444</v>
      </c>
      <c r="D74" s="290" t="s">
        <v>367</v>
      </c>
      <c r="E74" s="290">
        <v>2021</v>
      </c>
      <c r="F74" s="287">
        <f t="shared" ref="F74" si="1">+G74+H74+I74</f>
        <v>20</v>
      </c>
      <c r="G74" s="287">
        <v>5</v>
      </c>
      <c r="H74" s="287">
        <v>5</v>
      </c>
      <c r="I74" s="287">
        <v>10</v>
      </c>
      <c r="J74" s="287" t="s">
        <v>357</v>
      </c>
      <c r="K74" s="287" t="s">
        <v>439</v>
      </c>
      <c r="L74" s="287" t="s">
        <v>358</v>
      </c>
      <c r="M74" s="287" t="s">
        <v>359</v>
      </c>
      <c r="N74" s="287">
        <v>80</v>
      </c>
    </row>
    <row r="75" spans="1:14" s="284" customFormat="1">
      <c r="A75" s="292"/>
      <c r="B75" s="293" t="s">
        <v>7</v>
      </c>
      <c r="C75" s="294">
        <f>SUM(C9:C74)</f>
        <v>76851</v>
      </c>
      <c r="D75" s="292"/>
      <c r="E75" s="292"/>
      <c r="F75" s="294">
        <f>SUM(F9:F74)</f>
        <v>1175</v>
      </c>
      <c r="G75" s="294">
        <f>SUM(G9:G74)</f>
        <v>315</v>
      </c>
      <c r="H75" s="294">
        <f>SUM(H9:H74)</f>
        <v>330</v>
      </c>
      <c r="I75" s="294">
        <f>SUM(I9:I74)</f>
        <v>530</v>
      </c>
      <c r="J75" s="294"/>
      <c r="K75" s="294"/>
      <c r="L75" s="294"/>
      <c r="M75" s="294"/>
      <c r="N75" s="294">
        <f t="shared" ref="N75" si="2">SUM(N9:N74)</f>
        <v>5045</v>
      </c>
    </row>
  </sheetData>
  <mergeCells count="9">
    <mergeCell ref="L1:M1"/>
    <mergeCell ref="A3:N3"/>
    <mergeCell ref="A6:A7"/>
    <mergeCell ref="B6:B7"/>
    <mergeCell ref="D6:D7"/>
    <mergeCell ref="E6:E7"/>
    <mergeCell ref="J6:N6"/>
    <mergeCell ref="F6:I6"/>
    <mergeCell ref="C6:C7"/>
  </mergeCells>
  <printOptions horizontalCentered="1"/>
  <pageMargins left="0" right="0" top="0.5" bottom="0.5" header="0" footer="0"/>
  <pageSetup paperSize="9" scale="80" orientation="landscape"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98"/>
  <sheetViews>
    <sheetView zoomScaleNormal="100" workbookViewId="0">
      <pane xSplit="2" ySplit="9" topLeftCell="C10" activePane="bottomRight" state="frozen"/>
      <selection pane="topRight" activeCell="C1" sqref="C1"/>
      <selection pane="bottomLeft" activeCell="A9" sqref="A9"/>
      <selection pane="bottomRight" activeCell="X11" sqref="X11"/>
    </sheetView>
  </sheetViews>
  <sheetFormatPr defaultColWidth="9" defaultRowHeight="15.6"/>
  <cols>
    <col min="1" max="1" width="3.19921875" style="143" customWidth="1"/>
    <col min="2" max="2" width="18.59765625" style="233" customWidth="1"/>
    <col min="3" max="3" width="7.09765625" style="141" customWidth="1"/>
    <col min="4" max="5" width="5.3984375" style="141" hidden="1" customWidth="1"/>
    <col min="6" max="8" width="5.19921875" style="141" hidden="1" customWidth="1"/>
    <col min="9" max="10" width="5" style="141" hidden="1" customWidth="1"/>
    <col min="11" max="12" width="5" style="141" customWidth="1"/>
    <col min="13" max="13" width="6.3984375" style="141" customWidth="1"/>
    <col min="14" max="14" width="6.09765625" style="141" bestFit="1" customWidth="1"/>
    <col min="15" max="18" width="5.19921875" style="141" customWidth="1"/>
    <col min="19" max="19" width="5.19921875" style="141" hidden="1" customWidth="1"/>
    <col min="20" max="22" width="5" style="141" hidden="1" customWidth="1"/>
    <col min="23" max="23" width="6.3984375" style="141" customWidth="1"/>
    <col min="24" max="24" width="5" style="141" customWidth="1"/>
    <col min="25" max="25" width="5.09765625" style="141" customWidth="1"/>
    <col min="26" max="29" width="5.5" style="141" customWidth="1"/>
    <col min="30" max="32" width="5.19921875" style="141" customWidth="1"/>
    <col min="33" max="33" width="6.3984375" style="141" customWidth="1"/>
    <col min="34" max="34" width="5.5" style="141" customWidth="1"/>
    <col min="35" max="35" width="5.3984375" style="141" customWidth="1"/>
    <col min="36" max="37" width="4.69921875" style="141" customWidth="1"/>
    <col min="38" max="16384" width="9" style="141"/>
  </cols>
  <sheetData>
    <row r="1" spans="1:38">
      <c r="A1" s="245" t="s">
        <v>561</v>
      </c>
      <c r="AI1" s="142" t="s">
        <v>16</v>
      </c>
    </row>
    <row r="2" spans="1:38">
      <c r="A2" s="246" t="s">
        <v>559</v>
      </c>
      <c r="AI2" s="142"/>
    </row>
    <row r="3" spans="1:38">
      <c r="A3" s="388" t="s">
        <v>23</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row>
    <row r="4" spans="1:38">
      <c r="A4" s="388" t="s">
        <v>248</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row>
    <row r="5" spans="1:38">
      <c r="AI5" s="389" t="s">
        <v>15</v>
      </c>
      <c r="AJ5" s="389"/>
      <c r="AK5" s="389"/>
    </row>
    <row r="6" spans="1:38" s="144" customFormat="1" ht="12">
      <c r="A6" s="386" t="s">
        <v>9</v>
      </c>
      <c r="B6" s="391" t="s">
        <v>8</v>
      </c>
      <c r="C6" s="386" t="s">
        <v>22</v>
      </c>
      <c r="D6" s="390" t="s">
        <v>48</v>
      </c>
      <c r="E6" s="390"/>
      <c r="F6" s="390"/>
      <c r="G6" s="390"/>
      <c r="H6" s="390"/>
      <c r="I6" s="390"/>
      <c r="J6" s="390"/>
      <c r="K6" s="390"/>
      <c r="L6" s="390"/>
      <c r="M6" s="390"/>
      <c r="N6" s="390" t="s">
        <v>49</v>
      </c>
      <c r="O6" s="390"/>
      <c r="P6" s="390"/>
      <c r="Q6" s="390"/>
      <c r="R6" s="390"/>
      <c r="S6" s="390"/>
      <c r="T6" s="390"/>
      <c r="U6" s="390"/>
      <c r="V6" s="390"/>
      <c r="W6" s="390"/>
      <c r="X6" s="390" t="s">
        <v>44</v>
      </c>
      <c r="Y6" s="390"/>
      <c r="Z6" s="390"/>
      <c r="AA6" s="390"/>
      <c r="AB6" s="390"/>
      <c r="AC6" s="390"/>
      <c r="AD6" s="390"/>
      <c r="AE6" s="390"/>
      <c r="AF6" s="390"/>
      <c r="AG6" s="390"/>
      <c r="AH6" s="387" t="s">
        <v>21</v>
      </c>
      <c r="AI6" s="387"/>
      <c r="AJ6" s="387" t="s">
        <v>20</v>
      </c>
      <c r="AK6" s="387"/>
      <c r="AL6" s="386" t="s">
        <v>24</v>
      </c>
    </row>
    <row r="7" spans="1:38" s="144" customFormat="1" ht="28.2" customHeight="1">
      <c r="A7" s="386"/>
      <c r="B7" s="392"/>
      <c r="C7" s="386"/>
      <c r="D7" s="386" t="s">
        <v>7</v>
      </c>
      <c r="E7" s="386" t="s">
        <v>29</v>
      </c>
      <c r="F7" s="386"/>
      <c r="G7" s="386"/>
      <c r="H7" s="386"/>
      <c r="I7" s="386" t="s">
        <v>19</v>
      </c>
      <c r="J7" s="386"/>
      <c r="K7" s="386"/>
      <c r="L7" s="386"/>
      <c r="M7" s="386" t="s">
        <v>18</v>
      </c>
      <c r="N7" s="386" t="s">
        <v>7</v>
      </c>
      <c r="O7" s="386" t="s">
        <v>29</v>
      </c>
      <c r="P7" s="386"/>
      <c r="Q7" s="386"/>
      <c r="R7" s="386"/>
      <c r="S7" s="386" t="s">
        <v>19</v>
      </c>
      <c r="T7" s="386"/>
      <c r="U7" s="386"/>
      <c r="V7" s="386"/>
      <c r="W7" s="386" t="s">
        <v>18</v>
      </c>
      <c r="X7" s="386" t="s">
        <v>7</v>
      </c>
      <c r="Y7" s="386" t="s">
        <v>29</v>
      </c>
      <c r="Z7" s="386"/>
      <c r="AA7" s="386"/>
      <c r="AB7" s="386"/>
      <c r="AC7" s="386" t="s">
        <v>19</v>
      </c>
      <c r="AD7" s="386"/>
      <c r="AE7" s="386"/>
      <c r="AF7" s="386"/>
      <c r="AG7" s="386" t="s">
        <v>18</v>
      </c>
      <c r="AH7" s="387"/>
      <c r="AI7" s="387"/>
      <c r="AJ7" s="387"/>
      <c r="AK7" s="387"/>
      <c r="AL7" s="386"/>
    </row>
    <row r="8" spans="1:38" s="144" customFormat="1" ht="13.2" customHeight="1">
      <c r="A8" s="386"/>
      <c r="B8" s="392"/>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7" t="s">
        <v>6</v>
      </c>
      <c r="AI8" s="387" t="s">
        <v>17</v>
      </c>
      <c r="AJ8" s="387" t="s">
        <v>6</v>
      </c>
      <c r="AK8" s="387" t="s">
        <v>17</v>
      </c>
      <c r="AL8" s="386"/>
    </row>
    <row r="9" spans="1:38" s="144" customFormat="1" ht="36">
      <c r="A9" s="386"/>
      <c r="B9" s="393"/>
      <c r="C9" s="386"/>
      <c r="D9" s="386"/>
      <c r="E9" s="145" t="s">
        <v>46</v>
      </c>
      <c r="F9" s="145" t="s">
        <v>47</v>
      </c>
      <c r="G9" s="145" t="s">
        <v>5</v>
      </c>
      <c r="H9" s="145" t="s">
        <v>4</v>
      </c>
      <c r="I9" s="346" t="s">
        <v>46</v>
      </c>
      <c r="J9" s="346" t="s">
        <v>47</v>
      </c>
      <c r="K9" s="346" t="s">
        <v>5</v>
      </c>
      <c r="L9" s="346" t="s">
        <v>4</v>
      </c>
      <c r="M9" s="386"/>
      <c r="N9" s="386"/>
      <c r="O9" s="145" t="s">
        <v>46</v>
      </c>
      <c r="P9" s="145" t="s">
        <v>47</v>
      </c>
      <c r="Q9" s="145" t="s">
        <v>5</v>
      </c>
      <c r="R9" s="145" t="s">
        <v>4</v>
      </c>
      <c r="S9" s="346" t="s">
        <v>46</v>
      </c>
      <c r="T9" s="346" t="s">
        <v>47</v>
      </c>
      <c r="U9" s="346" t="s">
        <v>5</v>
      </c>
      <c r="V9" s="346" t="s">
        <v>4</v>
      </c>
      <c r="W9" s="386"/>
      <c r="X9" s="386"/>
      <c r="Y9" s="145" t="s">
        <v>46</v>
      </c>
      <c r="Z9" s="145" t="s">
        <v>47</v>
      </c>
      <c r="AA9" s="145" t="s">
        <v>5</v>
      </c>
      <c r="AB9" s="145" t="s">
        <v>4</v>
      </c>
      <c r="AC9" s="346" t="s">
        <v>46</v>
      </c>
      <c r="AD9" s="346" t="s">
        <v>47</v>
      </c>
      <c r="AE9" s="346" t="s">
        <v>5</v>
      </c>
      <c r="AF9" s="346" t="s">
        <v>4</v>
      </c>
      <c r="AG9" s="386"/>
      <c r="AH9" s="387"/>
      <c r="AI9" s="387"/>
      <c r="AJ9" s="387"/>
      <c r="AK9" s="387"/>
      <c r="AL9" s="386"/>
    </row>
    <row r="10" spans="1:38" s="144" customFormat="1" ht="12">
      <c r="A10" s="346" t="s">
        <v>51</v>
      </c>
      <c r="B10" s="346" t="s">
        <v>52</v>
      </c>
      <c r="C10" s="346">
        <v>1</v>
      </c>
      <c r="D10" s="346">
        <v>2</v>
      </c>
      <c r="E10" s="346">
        <v>3</v>
      </c>
      <c r="F10" s="346">
        <v>4</v>
      </c>
      <c r="G10" s="346">
        <v>5</v>
      </c>
      <c r="H10" s="346">
        <v>6</v>
      </c>
      <c r="I10" s="346">
        <v>7</v>
      </c>
      <c r="J10" s="346">
        <v>8</v>
      </c>
      <c r="K10" s="346">
        <v>9</v>
      </c>
      <c r="L10" s="346">
        <v>10</v>
      </c>
      <c r="M10" s="346">
        <v>11</v>
      </c>
      <c r="N10" s="346">
        <v>12</v>
      </c>
      <c r="O10" s="346">
        <v>13</v>
      </c>
      <c r="P10" s="346">
        <v>14</v>
      </c>
      <c r="Q10" s="346">
        <v>15</v>
      </c>
      <c r="R10" s="346">
        <v>16</v>
      </c>
      <c r="S10" s="346">
        <v>17</v>
      </c>
      <c r="T10" s="346">
        <v>18</v>
      </c>
      <c r="U10" s="346">
        <v>19</v>
      </c>
      <c r="V10" s="346">
        <v>20</v>
      </c>
      <c r="W10" s="346">
        <v>21</v>
      </c>
      <c r="X10" s="346">
        <v>22</v>
      </c>
      <c r="Y10" s="346">
        <v>23</v>
      </c>
      <c r="Z10" s="346">
        <v>24</v>
      </c>
      <c r="AA10" s="346">
        <v>25</v>
      </c>
      <c r="AB10" s="346">
        <v>26</v>
      </c>
      <c r="AC10" s="346">
        <v>27</v>
      </c>
      <c r="AD10" s="346">
        <v>28</v>
      </c>
      <c r="AE10" s="346">
        <v>29</v>
      </c>
      <c r="AF10" s="346">
        <v>30</v>
      </c>
      <c r="AG10" s="346">
        <v>31</v>
      </c>
      <c r="AH10" s="346">
        <v>32</v>
      </c>
      <c r="AI10" s="346">
        <v>33</v>
      </c>
      <c r="AJ10" s="346">
        <v>34</v>
      </c>
      <c r="AK10" s="346">
        <v>35</v>
      </c>
      <c r="AL10" s="386"/>
    </row>
    <row r="11" spans="1:38" s="146" customFormat="1" ht="12">
      <c r="A11" s="346"/>
      <c r="B11" s="344" t="s">
        <v>50</v>
      </c>
      <c r="C11" s="344">
        <f t="shared" ref="C11:AG11" si="0">+C12+C16+C28+C36+C52+C67+C76+C89</f>
        <v>86535.892999999996</v>
      </c>
      <c r="D11" s="344">
        <f t="shared" si="0"/>
        <v>83053.865999999995</v>
      </c>
      <c r="E11" s="344">
        <f t="shared" si="0"/>
        <v>4455</v>
      </c>
      <c r="F11" s="344">
        <f t="shared" si="0"/>
        <v>7818.3042951999996</v>
      </c>
      <c r="G11" s="344">
        <f t="shared" si="0"/>
        <v>6224.3397688000005</v>
      </c>
      <c r="H11" s="344">
        <f t="shared" si="0"/>
        <v>37522.495999999999</v>
      </c>
      <c r="I11" s="344">
        <f t="shared" si="0"/>
        <v>0</v>
      </c>
      <c r="J11" s="344">
        <f t="shared" si="0"/>
        <v>0</v>
      </c>
      <c r="K11" s="344">
        <f t="shared" si="0"/>
        <v>0</v>
      </c>
      <c r="L11" s="344">
        <f t="shared" si="0"/>
        <v>0</v>
      </c>
      <c r="M11" s="344">
        <f t="shared" si="0"/>
        <v>27033.725935999999</v>
      </c>
      <c r="N11" s="344">
        <f t="shared" si="0"/>
        <v>82711.59199999999</v>
      </c>
      <c r="O11" s="344">
        <f t="shared" si="0"/>
        <v>4455</v>
      </c>
      <c r="P11" s="344">
        <f t="shared" si="0"/>
        <v>7818.3042951999996</v>
      </c>
      <c r="Q11" s="344">
        <f t="shared" si="0"/>
        <v>6224.3397688000005</v>
      </c>
      <c r="R11" s="344">
        <f t="shared" si="0"/>
        <v>36580.881999999998</v>
      </c>
      <c r="S11" s="344">
        <f t="shared" si="0"/>
        <v>0</v>
      </c>
      <c r="T11" s="344">
        <f t="shared" si="0"/>
        <v>0</v>
      </c>
      <c r="U11" s="344">
        <f t="shared" si="0"/>
        <v>0</v>
      </c>
      <c r="V11" s="344">
        <f t="shared" si="0"/>
        <v>0</v>
      </c>
      <c r="W11" s="344">
        <f t="shared" si="0"/>
        <v>27633.065935999999</v>
      </c>
      <c r="X11" s="344">
        <f t="shared" si="0"/>
        <v>82610.971999999994</v>
      </c>
      <c r="Y11" s="344">
        <f t="shared" si="0"/>
        <v>4455</v>
      </c>
      <c r="Z11" s="344">
        <f t="shared" si="0"/>
        <v>7818.3042951999996</v>
      </c>
      <c r="AA11" s="344">
        <f t="shared" si="0"/>
        <v>6224.3397688000005</v>
      </c>
      <c r="AB11" s="344">
        <f t="shared" si="0"/>
        <v>36680.881999999998</v>
      </c>
      <c r="AC11" s="344">
        <f t="shared" si="0"/>
        <v>0</v>
      </c>
      <c r="AD11" s="344">
        <f t="shared" si="0"/>
        <v>0</v>
      </c>
      <c r="AE11" s="344">
        <f t="shared" si="0"/>
        <v>0</v>
      </c>
      <c r="AF11" s="344">
        <f t="shared" si="0"/>
        <v>0</v>
      </c>
      <c r="AG11" s="344">
        <f t="shared" si="0"/>
        <v>27432.445936</v>
      </c>
      <c r="AH11" s="344"/>
      <c r="AI11" s="344"/>
      <c r="AJ11" s="344"/>
      <c r="AK11" s="344"/>
      <c r="AL11" s="386"/>
    </row>
    <row r="12" spans="1:38" s="159" customFormat="1" ht="12">
      <c r="A12" s="164"/>
      <c r="B12" s="235" t="s">
        <v>45</v>
      </c>
      <c r="C12" s="158">
        <f>SUM(C13:C15)</f>
        <v>835.4</v>
      </c>
      <c r="D12" s="158">
        <f>SUM(D13:D15)</f>
        <v>835.4</v>
      </c>
      <c r="E12" s="158">
        <f t="shared" ref="E12:AG12" si="1">SUM(E13:E15)</f>
        <v>0</v>
      </c>
      <c r="F12" s="158">
        <f t="shared" si="1"/>
        <v>0</v>
      </c>
      <c r="G12" s="158">
        <f t="shared" si="1"/>
        <v>0</v>
      </c>
      <c r="H12" s="158">
        <f t="shared" si="1"/>
        <v>501.23999999999995</v>
      </c>
      <c r="I12" s="158">
        <f t="shared" si="1"/>
        <v>0</v>
      </c>
      <c r="J12" s="158">
        <f t="shared" si="1"/>
        <v>0</v>
      </c>
      <c r="K12" s="158">
        <f t="shared" si="1"/>
        <v>0</v>
      </c>
      <c r="L12" s="158">
        <f t="shared" si="1"/>
        <v>0</v>
      </c>
      <c r="M12" s="158">
        <f t="shared" si="1"/>
        <v>334.15999999999997</v>
      </c>
      <c r="N12" s="158">
        <f t="shared" si="1"/>
        <v>835.4</v>
      </c>
      <c r="O12" s="158">
        <f t="shared" si="1"/>
        <v>0</v>
      </c>
      <c r="P12" s="158">
        <f t="shared" si="1"/>
        <v>0</v>
      </c>
      <c r="Q12" s="158">
        <f t="shared" si="1"/>
        <v>0</v>
      </c>
      <c r="R12" s="158">
        <f t="shared" si="1"/>
        <v>501.23999999999995</v>
      </c>
      <c r="S12" s="158">
        <f t="shared" si="1"/>
        <v>0</v>
      </c>
      <c r="T12" s="158">
        <f t="shared" si="1"/>
        <v>0</v>
      </c>
      <c r="U12" s="158">
        <f t="shared" si="1"/>
        <v>0</v>
      </c>
      <c r="V12" s="158">
        <f t="shared" si="1"/>
        <v>0</v>
      </c>
      <c r="W12" s="158">
        <f t="shared" si="1"/>
        <v>334.15999999999997</v>
      </c>
      <c r="X12" s="158">
        <f t="shared" si="1"/>
        <v>835.4</v>
      </c>
      <c r="Y12" s="158">
        <f t="shared" si="1"/>
        <v>0</v>
      </c>
      <c r="Z12" s="158">
        <f t="shared" si="1"/>
        <v>0</v>
      </c>
      <c r="AA12" s="158">
        <f t="shared" si="1"/>
        <v>0</v>
      </c>
      <c r="AB12" s="158">
        <f t="shared" si="1"/>
        <v>501.23999999999995</v>
      </c>
      <c r="AC12" s="158">
        <f t="shared" si="1"/>
        <v>0</v>
      </c>
      <c r="AD12" s="158">
        <f t="shared" si="1"/>
        <v>0</v>
      </c>
      <c r="AE12" s="158">
        <f t="shared" si="1"/>
        <v>0</v>
      </c>
      <c r="AF12" s="158">
        <f t="shared" si="1"/>
        <v>0</v>
      </c>
      <c r="AG12" s="158">
        <f t="shared" si="1"/>
        <v>334.15999999999997</v>
      </c>
      <c r="AH12" s="158"/>
      <c r="AI12" s="158"/>
      <c r="AJ12" s="158"/>
      <c r="AK12" s="158"/>
      <c r="AL12" s="386"/>
    </row>
    <row r="13" spans="1:38" s="144" customFormat="1" ht="93.6">
      <c r="A13" s="346">
        <v>1</v>
      </c>
      <c r="B13" s="231" t="s">
        <v>441</v>
      </c>
      <c r="C13" s="346">
        <v>388.2</v>
      </c>
      <c r="D13" s="346">
        <f>SUM(E13:M13)</f>
        <v>388.2</v>
      </c>
      <c r="E13" s="346">
        <v>0</v>
      </c>
      <c r="F13" s="346">
        <v>0</v>
      </c>
      <c r="G13" s="346">
        <v>0</v>
      </c>
      <c r="H13" s="346">
        <v>232.92</v>
      </c>
      <c r="I13" s="346"/>
      <c r="J13" s="346"/>
      <c r="K13" s="346"/>
      <c r="L13" s="346"/>
      <c r="M13" s="346">
        <v>155.28</v>
      </c>
      <c r="N13" s="346">
        <f>SUM(O13:W13)</f>
        <v>388.2</v>
      </c>
      <c r="O13" s="346">
        <v>0</v>
      </c>
      <c r="P13" s="346">
        <v>0</v>
      </c>
      <c r="Q13" s="346">
        <v>0</v>
      </c>
      <c r="R13" s="346">
        <v>232.92</v>
      </c>
      <c r="S13" s="346">
        <v>0</v>
      </c>
      <c r="T13" s="346">
        <v>0</v>
      </c>
      <c r="U13" s="346">
        <v>0</v>
      </c>
      <c r="V13" s="346">
        <v>0</v>
      </c>
      <c r="W13" s="346">
        <v>155.28</v>
      </c>
      <c r="X13" s="346">
        <f>SUM(Y13:AG13)</f>
        <v>388.2</v>
      </c>
      <c r="Y13" s="346"/>
      <c r="Z13" s="346"/>
      <c r="AA13" s="346"/>
      <c r="AB13" s="346">
        <v>232.92</v>
      </c>
      <c r="AC13" s="346"/>
      <c r="AD13" s="346"/>
      <c r="AE13" s="346"/>
      <c r="AF13" s="346"/>
      <c r="AG13" s="346">
        <v>155.28</v>
      </c>
      <c r="AH13" s="346">
        <f>+(Y13+Z13)/C13*100</f>
        <v>0</v>
      </c>
      <c r="AI13" s="346">
        <f>+(Y13+Z13+AA13+AB13)/C13*100</f>
        <v>60</v>
      </c>
      <c r="AJ13" s="346">
        <v>60</v>
      </c>
      <c r="AK13" s="346">
        <v>80</v>
      </c>
      <c r="AL13" s="354" t="s">
        <v>104</v>
      </c>
    </row>
    <row r="14" spans="1:38" s="144" customFormat="1" ht="93.6">
      <c r="A14" s="346">
        <v>2</v>
      </c>
      <c r="B14" s="231" t="s">
        <v>442</v>
      </c>
      <c r="C14" s="346">
        <v>330.6</v>
      </c>
      <c r="D14" s="346">
        <f t="shared" ref="D14:D15" si="2">SUM(E14:M14)</f>
        <v>330.6</v>
      </c>
      <c r="E14" s="346">
        <v>0</v>
      </c>
      <c r="F14" s="346">
        <v>0</v>
      </c>
      <c r="G14" s="346">
        <v>0</v>
      </c>
      <c r="H14" s="346">
        <v>198.36</v>
      </c>
      <c r="I14" s="346"/>
      <c r="J14" s="346"/>
      <c r="K14" s="346"/>
      <c r="L14" s="346"/>
      <c r="M14" s="346">
        <v>132.24</v>
      </c>
      <c r="N14" s="346">
        <f t="shared" ref="N14:N15" si="3">SUM(O14:W14)</f>
        <v>330.6</v>
      </c>
      <c r="O14" s="346">
        <v>0</v>
      </c>
      <c r="P14" s="346">
        <v>0</v>
      </c>
      <c r="Q14" s="346">
        <v>0</v>
      </c>
      <c r="R14" s="346">
        <v>198.36</v>
      </c>
      <c r="S14" s="346"/>
      <c r="T14" s="346"/>
      <c r="U14" s="346"/>
      <c r="V14" s="346"/>
      <c r="W14" s="346">
        <v>132.24</v>
      </c>
      <c r="X14" s="346">
        <f t="shared" ref="X14:X15" si="4">SUM(Y14:AG14)</f>
        <v>330.6</v>
      </c>
      <c r="Y14" s="346"/>
      <c r="Z14" s="346"/>
      <c r="AA14" s="346"/>
      <c r="AB14" s="346">
        <v>198.36</v>
      </c>
      <c r="AC14" s="346"/>
      <c r="AD14" s="346"/>
      <c r="AE14" s="346"/>
      <c r="AF14" s="346"/>
      <c r="AG14" s="346">
        <v>132.24</v>
      </c>
      <c r="AH14" s="346">
        <f t="shared" ref="AH14:AH77" si="5">+(Y14+Z14)/C14*100</f>
        <v>0</v>
      </c>
      <c r="AI14" s="346">
        <f t="shared" ref="AI14:AI77" si="6">+(Y14+Z14+AA14+AB14)/C14*100</f>
        <v>60</v>
      </c>
      <c r="AJ14" s="346">
        <v>60</v>
      </c>
      <c r="AK14" s="346">
        <v>80</v>
      </c>
      <c r="AL14" s="354" t="s">
        <v>104</v>
      </c>
    </row>
    <row r="15" spans="1:38" s="144" customFormat="1" ht="36">
      <c r="A15" s="346">
        <v>3</v>
      </c>
      <c r="B15" s="231" t="s">
        <v>443</v>
      </c>
      <c r="C15" s="346">
        <v>116.6</v>
      </c>
      <c r="D15" s="346">
        <f t="shared" si="2"/>
        <v>116.6</v>
      </c>
      <c r="E15" s="346">
        <v>0</v>
      </c>
      <c r="F15" s="346">
        <v>0</v>
      </c>
      <c r="G15" s="346">
        <v>0</v>
      </c>
      <c r="H15" s="346">
        <v>69.959999999999994</v>
      </c>
      <c r="I15" s="346"/>
      <c r="J15" s="346"/>
      <c r="K15" s="346"/>
      <c r="L15" s="346"/>
      <c r="M15" s="346">
        <v>46.64</v>
      </c>
      <c r="N15" s="346">
        <f t="shared" si="3"/>
        <v>116.6</v>
      </c>
      <c r="O15" s="346">
        <v>0</v>
      </c>
      <c r="P15" s="346">
        <v>0</v>
      </c>
      <c r="Q15" s="346">
        <v>0</v>
      </c>
      <c r="R15" s="346">
        <v>69.959999999999994</v>
      </c>
      <c r="S15" s="346"/>
      <c r="T15" s="346"/>
      <c r="U15" s="346"/>
      <c r="V15" s="346"/>
      <c r="W15" s="346">
        <v>46.64</v>
      </c>
      <c r="X15" s="346">
        <f t="shared" si="4"/>
        <v>116.6</v>
      </c>
      <c r="Y15" s="346"/>
      <c r="Z15" s="346"/>
      <c r="AA15" s="346"/>
      <c r="AB15" s="346">
        <v>69.959999999999994</v>
      </c>
      <c r="AC15" s="346"/>
      <c r="AD15" s="346"/>
      <c r="AE15" s="346"/>
      <c r="AF15" s="346"/>
      <c r="AG15" s="346">
        <v>46.64</v>
      </c>
      <c r="AH15" s="346">
        <f t="shared" si="5"/>
        <v>0</v>
      </c>
      <c r="AI15" s="346">
        <f t="shared" si="6"/>
        <v>60</v>
      </c>
      <c r="AJ15" s="346">
        <v>40</v>
      </c>
      <c r="AK15" s="346">
        <v>70</v>
      </c>
      <c r="AL15" s="355" t="s">
        <v>108</v>
      </c>
    </row>
    <row r="16" spans="1:38" s="159" customFormat="1" ht="12">
      <c r="A16" s="164"/>
      <c r="B16" s="235" t="s">
        <v>260</v>
      </c>
      <c r="C16" s="158">
        <f>SUM(C17:C27)</f>
        <v>11337.299999999997</v>
      </c>
      <c r="D16" s="158">
        <f>SUM(D17:D27)</f>
        <v>11337.299999999997</v>
      </c>
      <c r="E16" s="158">
        <f>SUM(E17:E27)</f>
        <v>0</v>
      </c>
      <c r="F16" s="158">
        <f t="shared" ref="F16:AG16" si="7">SUM(F17:F27)</f>
        <v>0</v>
      </c>
      <c r="G16" s="158">
        <f t="shared" si="7"/>
        <v>0</v>
      </c>
      <c r="H16" s="158">
        <f t="shared" si="7"/>
        <v>6802.38</v>
      </c>
      <c r="I16" s="158">
        <f t="shared" si="7"/>
        <v>0</v>
      </c>
      <c r="J16" s="158">
        <f t="shared" si="7"/>
        <v>0</v>
      </c>
      <c r="K16" s="158">
        <f t="shared" si="7"/>
        <v>0</v>
      </c>
      <c r="L16" s="158">
        <f t="shared" si="7"/>
        <v>0</v>
      </c>
      <c r="M16" s="158">
        <f t="shared" si="7"/>
        <v>4534.92</v>
      </c>
      <c r="N16" s="158">
        <f t="shared" si="7"/>
        <v>11337.299999999997</v>
      </c>
      <c r="O16" s="158">
        <f t="shared" si="7"/>
        <v>0</v>
      </c>
      <c r="P16" s="158">
        <f t="shared" si="7"/>
        <v>0</v>
      </c>
      <c r="Q16" s="158">
        <f t="shared" si="7"/>
        <v>0</v>
      </c>
      <c r="R16" s="158">
        <f t="shared" si="7"/>
        <v>6802.38</v>
      </c>
      <c r="S16" s="158">
        <f t="shared" si="7"/>
        <v>0</v>
      </c>
      <c r="T16" s="158">
        <f t="shared" si="7"/>
        <v>0</v>
      </c>
      <c r="U16" s="158">
        <f t="shared" si="7"/>
        <v>0</v>
      </c>
      <c r="V16" s="158">
        <f t="shared" si="7"/>
        <v>0</v>
      </c>
      <c r="W16" s="158">
        <f t="shared" si="7"/>
        <v>4534.92</v>
      </c>
      <c r="X16" s="158">
        <f>SUM(X17:X27)</f>
        <v>11337.299999999997</v>
      </c>
      <c r="Y16" s="158">
        <f t="shared" si="7"/>
        <v>0</v>
      </c>
      <c r="Z16" s="158">
        <f t="shared" si="7"/>
        <v>0</v>
      </c>
      <c r="AA16" s="158">
        <f t="shared" si="7"/>
        <v>0</v>
      </c>
      <c r="AB16" s="158">
        <f t="shared" si="7"/>
        <v>6802.38</v>
      </c>
      <c r="AC16" s="158">
        <f t="shared" si="7"/>
        <v>0</v>
      </c>
      <c r="AD16" s="158">
        <f t="shared" si="7"/>
        <v>0</v>
      </c>
      <c r="AE16" s="158">
        <f t="shared" si="7"/>
        <v>0</v>
      </c>
      <c r="AF16" s="158">
        <f t="shared" si="7"/>
        <v>0</v>
      </c>
      <c r="AG16" s="158">
        <f t="shared" si="7"/>
        <v>4534.92</v>
      </c>
      <c r="AH16" s="158"/>
      <c r="AI16" s="158"/>
      <c r="AJ16" s="158"/>
      <c r="AK16" s="158"/>
    </row>
    <row r="17" spans="1:38" s="144" customFormat="1" ht="93.6">
      <c r="A17" s="346">
        <v>1</v>
      </c>
      <c r="B17" s="234" t="s">
        <v>444</v>
      </c>
      <c r="C17" s="346">
        <v>196.6</v>
      </c>
      <c r="D17" s="346">
        <f>SUM(E17:M17)</f>
        <v>196.6</v>
      </c>
      <c r="E17" s="346">
        <v>0</v>
      </c>
      <c r="F17" s="346">
        <v>0</v>
      </c>
      <c r="G17" s="346">
        <v>0</v>
      </c>
      <c r="H17" s="346">
        <v>117.96</v>
      </c>
      <c r="I17" s="346"/>
      <c r="J17" s="346"/>
      <c r="K17" s="346"/>
      <c r="L17" s="346"/>
      <c r="M17" s="346">
        <v>78.64</v>
      </c>
      <c r="N17" s="346">
        <f>SUM(O17:W17)</f>
        <v>196.6</v>
      </c>
      <c r="O17" s="346">
        <v>0</v>
      </c>
      <c r="P17" s="346">
        <v>0</v>
      </c>
      <c r="Q17" s="346">
        <v>0</v>
      </c>
      <c r="R17" s="346">
        <v>117.96</v>
      </c>
      <c r="S17" s="346">
        <v>0</v>
      </c>
      <c r="T17" s="346">
        <v>0</v>
      </c>
      <c r="U17" s="346">
        <v>0</v>
      </c>
      <c r="V17" s="346">
        <v>0</v>
      </c>
      <c r="W17" s="346">
        <v>78.64</v>
      </c>
      <c r="X17" s="346">
        <f>SUM(Y17:AG17)</f>
        <v>196.6</v>
      </c>
      <c r="Y17" s="346"/>
      <c r="Z17" s="346"/>
      <c r="AA17" s="346"/>
      <c r="AB17" s="346">
        <v>117.96</v>
      </c>
      <c r="AC17" s="346"/>
      <c r="AD17" s="346"/>
      <c r="AE17" s="346"/>
      <c r="AF17" s="346"/>
      <c r="AG17" s="346">
        <v>78.64</v>
      </c>
      <c r="AH17" s="346">
        <f t="shared" si="5"/>
        <v>0</v>
      </c>
      <c r="AI17" s="346">
        <f t="shared" si="6"/>
        <v>60</v>
      </c>
      <c r="AJ17" s="346">
        <v>60</v>
      </c>
      <c r="AK17" s="346">
        <v>80</v>
      </c>
      <c r="AL17" s="354" t="s">
        <v>104</v>
      </c>
    </row>
    <row r="18" spans="1:38" s="144" customFormat="1" ht="93.6">
      <c r="A18" s="346">
        <v>2</v>
      </c>
      <c r="B18" s="234" t="s">
        <v>445</v>
      </c>
      <c r="C18" s="346">
        <v>155.30000000000001</v>
      </c>
      <c r="D18" s="346">
        <f t="shared" ref="D18:D81" si="8">SUM(E18:M18)</f>
        <v>155.30000000000001</v>
      </c>
      <c r="E18" s="346">
        <v>0</v>
      </c>
      <c r="F18" s="346">
        <v>0</v>
      </c>
      <c r="G18" s="346">
        <v>0</v>
      </c>
      <c r="H18" s="346">
        <v>93.18</v>
      </c>
      <c r="I18" s="346"/>
      <c r="J18" s="346"/>
      <c r="K18" s="346"/>
      <c r="L18" s="346"/>
      <c r="M18" s="346">
        <v>62.120000000000005</v>
      </c>
      <c r="N18" s="346">
        <f t="shared" ref="N18:N81" si="9">SUM(O18:W18)</f>
        <v>155.30000000000001</v>
      </c>
      <c r="O18" s="346">
        <v>0</v>
      </c>
      <c r="P18" s="346">
        <v>0</v>
      </c>
      <c r="Q18" s="346">
        <v>0</v>
      </c>
      <c r="R18" s="346">
        <v>93.18</v>
      </c>
      <c r="S18" s="346">
        <v>0</v>
      </c>
      <c r="T18" s="346">
        <v>0</v>
      </c>
      <c r="U18" s="346">
        <v>0</v>
      </c>
      <c r="V18" s="346">
        <v>0</v>
      </c>
      <c r="W18" s="346">
        <v>62.120000000000005</v>
      </c>
      <c r="X18" s="346">
        <f t="shared" ref="X18:X81" si="10">SUM(Y18:AG18)</f>
        <v>155.30000000000001</v>
      </c>
      <c r="Y18" s="346"/>
      <c r="Z18" s="346"/>
      <c r="AA18" s="346"/>
      <c r="AB18" s="346">
        <v>93.18</v>
      </c>
      <c r="AC18" s="346"/>
      <c r="AD18" s="346"/>
      <c r="AE18" s="346"/>
      <c r="AF18" s="346"/>
      <c r="AG18" s="346">
        <v>62.120000000000005</v>
      </c>
      <c r="AH18" s="346">
        <f t="shared" si="5"/>
        <v>0</v>
      </c>
      <c r="AI18" s="346">
        <f t="shared" si="6"/>
        <v>60</v>
      </c>
      <c r="AJ18" s="346">
        <v>60</v>
      </c>
      <c r="AK18" s="346">
        <v>80</v>
      </c>
      <c r="AL18" s="354" t="s">
        <v>104</v>
      </c>
    </row>
    <row r="19" spans="1:38" s="144" customFormat="1" ht="93.6">
      <c r="A19" s="346">
        <v>3</v>
      </c>
      <c r="B19" s="234" t="s">
        <v>446</v>
      </c>
      <c r="C19" s="346">
        <v>1025.2</v>
      </c>
      <c r="D19" s="346">
        <f t="shared" si="8"/>
        <v>1025.2</v>
      </c>
      <c r="E19" s="346">
        <v>0</v>
      </c>
      <c r="F19" s="346">
        <v>0</v>
      </c>
      <c r="G19" s="346">
        <v>0</v>
      </c>
      <c r="H19" s="346">
        <v>615.12</v>
      </c>
      <c r="I19" s="346"/>
      <c r="J19" s="346"/>
      <c r="K19" s="346"/>
      <c r="L19" s="346"/>
      <c r="M19" s="346">
        <v>410.08000000000004</v>
      </c>
      <c r="N19" s="346">
        <f t="shared" si="9"/>
        <v>1025.2</v>
      </c>
      <c r="O19" s="346">
        <v>0</v>
      </c>
      <c r="P19" s="346">
        <v>0</v>
      </c>
      <c r="Q19" s="346">
        <v>0</v>
      </c>
      <c r="R19" s="346">
        <v>615.12</v>
      </c>
      <c r="S19" s="346">
        <v>0</v>
      </c>
      <c r="T19" s="346">
        <v>0</v>
      </c>
      <c r="U19" s="346">
        <v>0</v>
      </c>
      <c r="V19" s="346">
        <v>0</v>
      </c>
      <c r="W19" s="346">
        <v>410.08000000000004</v>
      </c>
      <c r="X19" s="346">
        <f t="shared" si="10"/>
        <v>1025.2</v>
      </c>
      <c r="Y19" s="346"/>
      <c r="Z19" s="346"/>
      <c r="AA19" s="346"/>
      <c r="AB19" s="346">
        <v>615.12</v>
      </c>
      <c r="AC19" s="346"/>
      <c r="AD19" s="346"/>
      <c r="AE19" s="346"/>
      <c r="AF19" s="346"/>
      <c r="AG19" s="346">
        <v>410.08000000000004</v>
      </c>
      <c r="AH19" s="346">
        <f t="shared" si="5"/>
        <v>0</v>
      </c>
      <c r="AI19" s="346">
        <f t="shared" si="6"/>
        <v>60</v>
      </c>
      <c r="AJ19" s="346">
        <v>60</v>
      </c>
      <c r="AK19" s="346">
        <v>80</v>
      </c>
      <c r="AL19" s="354" t="s">
        <v>104</v>
      </c>
    </row>
    <row r="20" spans="1:38" s="144" customFormat="1" ht="46.8">
      <c r="A20" s="346">
        <v>4</v>
      </c>
      <c r="B20" s="234" t="s">
        <v>447</v>
      </c>
      <c r="C20" s="346">
        <v>740</v>
      </c>
      <c r="D20" s="346">
        <f t="shared" si="8"/>
        <v>740</v>
      </c>
      <c r="E20" s="346">
        <v>0</v>
      </c>
      <c r="F20" s="346">
        <v>0</v>
      </c>
      <c r="G20" s="346">
        <v>0</v>
      </c>
      <c r="H20" s="346">
        <v>444</v>
      </c>
      <c r="I20" s="346"/>
      <c r="J20" s="346"/>
      <c r="K20" s="346"/>
      <c r="L20" s="346"/>
      <c r="M20" s="346">
        <v>296</v>
      </c>
      <c r="N20" s="346">
        <f t="shared" si="9"/>
        <v>740</v>
      </c>
      <c r="O20" s="346">
        <v>0</v>
      </c>
      <c r="P20" s="346">
        <v>0</v>
      </c>
      <c r="Q20" s="346">
        <v>0</v>
      </c>
      <c r="R20" s="346">
        <v>444</v>
      </c>
      <c r="S20" s="346">
        <v>0</v>
      </c>
      <c r="T20" s="346">
        <v>0</v>
      </c>
      <c r="U20" s="346">
        <v>0</v>
      </c>
      <c r="V20" s="346">
        <v>0</v>
      </c>
      <c r="W20" s="346">
        <v>296</v>
      </c>
      <c r="X20" s="346">
        <f t="shared" si="10"/>
        <v>740</v>
      </c>
      <c r="Y20" s="346"/>
      <c r="Z20" s="346"/>
      <c r="AA20" s="346"/>
      <c r="AB20" s="346">
        <v>444</v>
      </c>
      <c r="AC20" s="346"/>
      <c r="AD20" s="346"/>
      <c r="AE20" s="346"/>
      <c r="AF20" s="346"/>
      <c r="AG20" s="346">
        <v>296</v>
      </c>
      <c r="AH20" s="346">
        <f t="shared" si="5"/>
        <v>0</v>
      </c>
      <c r="AI20" s="346">
        <f t="shared" si="6"/>
        <v>60</v>
      </c>
      <c r="AJ20" s="346">
        <v>60</v>
      </c>
      <c r="AK20" s="346">
        <v>80</v>
      </c>
      <c r="AL20" s="355" t="s">
        <v>103</v>
      </c>
    </row>
    <row r="21" spans="1:38" s="144" customFormat="1" ht="93.6">
      <c r="A21" s="346">
        <v>5</v>
      </c>
      <c r="B21" s="234" t="s">
        <v>448</v>
      </c>
      <c r="C21" s="346">
        <v>302.8</v>
      </c>
      <c r="D21" s="346">
        <f t="shared" si="8"/>
        <v>302.8</v>
      </c>
      <c r="E21" s="346">
        <v>0</v>
      </c>
      <c r="F21" s="346">
        <v>0</v>
      </c>
      <c r="G21" s="346">
        <v>0</v>
      </c>
      <c r="H21" s="346">
        <v>181.68</v>
      </c>
      <c r="I21" s="346"/>
      <c r="J21" s="346"/>
      <c r="K21" s="346"/>
      <c r="L21" s="346"/>
      <c r="M21" s="346">
        <v>121.12</v>
      </c>
      <c r="N21" s="346">
        <f t="shared" si="9"/>
        <v>302.8</v>
      </c>
      <c r="O21" s="346">
        <v>0</v>
      </c>
      <c r="P21" s="346">
        <v>0</v>
      </c>
      <c r="Q21" s="346">
        <v>0</v>
      </c>
      <c r="R21" s="346">
        <v>181.68</v>
      </c>
      <c r="S21" s="346">
        <v>0</v>
      </c>
      <c r="T21" s="346">
        <v>0</v>
      </c>
      <c r="U21" s="346">
        <v>0</v>
      </c>
      <c r="V21" s="346">
        <v>0</v>
      </c>
      <c r="W21" s="346">
        <v>121.12</v>
      </c>
      <c r="X21" s="346">
        <f t="shared" si="10"/>
        <v>302.8</v>
      </c>
      <c r="Y21" s="346"/>
      <c r="Z21" s="346"/>
      <c r="AA21" s="346"/>
      <c r="AB21" s="346">
        <v>181.68</v>
      </c>
      <c r="AC21" s="346"/>
      <c r="AD21" s="346"/>
      <c r="AE21" s="346"/>
      <c r="AF21" s="346"/>
      <c r="AG21" s="346">
        <v>121.12</v>
      </c>
      <c r="AH21" s="346">
        <f t="shared" si="5"/>
        <v>0</v>
      </c>
      <c r="AI21" s="346">
        <f t="shared" si="6"/>
        <v>60</v>
      </c>
      <c r="AJ21" s="346">
        <v>60</v>
      </c>
      <c r="AK21" s="346">
        <v>80</v>
      </c>
      <c r="AL21" s="354" t="s">
        <v>104</v>
      </c>
    </row>
    <row r="22" spans="1:38" s="144" customFormat="1" ht="48">
      <c r="A22" s="346">
        <v>6</v>
      </c>
      <c r="B22" s="234" t="s">
        <v>449</v>
      </c>
      <c r="C22" s="346">
        <v>1807</v>
      </c>
      <c r="D22" s="346">
        <f t="shared" si="8"/>
        <v>1807</v>
      </c>
      <c r="E22" s="346">
        <v>0</v>
      </c>
      <c r="F22" s="346">
        <v>0</v>
      </c>
      <c r="G22" s="346">
        <v>0</v>
      </c>
      <c r="H22" s="346">
        <v>1084.2</v>
      </c>
      <c r="I22" s="346"/>
      <c r="J22" s="346"/>
      <c r="K22" s="346"/>
      <c r="L22" s="346"/>
      <c r="M22" s="346">
        <v>722.8</v>
      </c>
      <c r="N22" s="346">
        <f t="shared" si="9"/>
        <v>1807</v>
      </c>
      <c r="O22" s="346">
        <v>0</v>
      </c>
      <c r="P22" s="346">
        <v>0</v>
      </c>
      <c r="Q22" s="346">
        <v>0</v>
      </c>
      <c r="R22" s="346">
        <v>1084.2</v>
      </c>
      <c r="S22" s="346">
        <v>0</v>
      </c>
      <c r="T22" s="346">
        <v>0</v>
      </c>
      <c r="U22" s="346">
        <v>0</v>
      </c>
      <c r="V22" s="346">
        <v>0</v>
      </c>
      <c r="W22" s="346">
        <v>722.8</v>
      </c>
      <c r="X22" s="346">
        <f t="shared" si="10"/>
        <v>1807</v>
      </c>
      <c r="Y22" s="346"/>
      <c r="Z22" s="346"/>
      <c r="AA22" s="346"/>
      <c r="AB22" s="346">
        <v>1084.2</v>
      </c>
      <c r="AC22" s="346"/>
      <c r="AD22" s="346"/>
      <c r="AE22" s="346"/>
      <c r="AF22" s="346"/>
      <c r="AG22" s="346">
        <v>722.8</v>
      </c>
      <c r="AH22" s="346">
        <f t="shared" si="5"/>
        <v>0</v>
      </c>
      <c r="AI22" s="346">
        <f t="shared" si="6"/>
        <v>60</v>
      </c>
      <c r="AJ22" s="346">
        <v>60</v>
      </c>
      <c r="AK22" s="346">
        <v>80</v>
      </c>
      <c r="AL22" s="355" t="s">
        <v>103</v>
      </c>
    </row>
    <row r="23" spans="1:38" s="144" customFormat="1" ht="48">
      <c r="A23" s="346">
        <v>7</v>
      </c>
      <c r="B23" s="234" t="s">
        <v>450</v>
      </c>
      <c r="C23" s="346">
        <v>2993.4</v>
      </c>
      <c r="D23" s="346">
        <f t="shared" si="8"/>
        <v>2993.4</v>
      </c>
      <c r="E23" s="346">
        <v>0</v>
      </c>
      <c r="F23" s="346">
        <v>0</v>
      </c>
      <c r="G23" s="346">
        <v>0</v>
      </c>
      <c r="H23" s="346">
        <v>1796.04</v>
      </c>
      <c r="I23" s="346"/>
      <c r="J23" s="346"/>
      <c r="K23" s="346"/>
      <c r="L23" s="346"/>
      <c r="M23" s="346">
        <v>1197.3600000000001</v>
      </c>
      <c r="N23" s="346">
        <f t="shared" si="9"/>
        <v>2993.4</v>
      </c>
      <c r="O23" s="346">
        <v>0</v>
      </c>
      <c r="P23" s="346">
        <v>0</v>
      </c>
      <c r="Q23" s="346">
        <v>0</v>
      </c>
      <c r="R23" s="346">
        <v>1796.04</v>
      </c>
      <c r="S23" s="346">
        <v>0</v>
      </c>
      <c r="T23" s="346">
        <v>0</v>
      </c>
      <c r="U23" s="346">
        <v>0</v>
      </c>
      <c r="V23" s="346">
        <v>0</v>
      </c>
      <c r="W23" s="346">
        <v>1197.3600000000001</v>
      </c>
      <c r="X23" s="346">
        <f t="shared" si="10"/>
        <v>2993.4</v>
      </c>
      <c r="Y23" s="346"/>
      <c r="Z23" s="346"/>
      <c r="AA23" s="346"/>
      <c r="AB23" s="346">
        <v>1796.04</v>
      </c>
      <c r="AC23" s="346"/>
      <c r="AD23" s="346"/>
      <c r="AE23" s="346"/>
      <c r="AF23" s="346"/>
      <c r="AG23" s="346">
        <v>1197.3600000000001</v>
      </c>
      <c r="AH23" s="346">
        <f t="shared" si="5"/>
        <v>0</v>
      </c>
      <c r="AI23" s="346">
        <f t="shared" si="6"/>
        <v>60</v>
      </c>
      <c r="AJ23" s="346">
        <v>85</v>
      </c>
      <c r="AK23" s="346">
        <v>95</v>
      </c>
      <c r="AL23" s="355" t="s">
        <v>84</v>
      </c>
    </row>
    <row r="24" spans="1:38" s="144" customFormat="1" ht="48">
      <c r="A24" s="346">
        <v>8</v>
      </c>
      <c r="B24" s="234" t="s">
        <v>451</v>
      </c>
      <c r="C24" s="346">
        <v>1778.8</v>
      </c>
      <c r="D24" s="346">
        <f t="shared" si="8"/>
        <v>1778.8</v>
      </c>
      <c r="E24" s="346">
        <v>0</v>
      </c>
      <c r="F24" s="346">
        <v>0</v>
      </c>
      <c r="G24" s="346">
        <v>0</v>
      </c>
      <c r="H24" s="346">
        <v>1067.28</v>
      </c>
      <c r="I24" s="346"/>
      <c r="J24" s="346"/>
      <c r="K24" s="346"/>
      <c r="L24" s="346"/>
      <c r="M24" s="346">
        <v>711.52</v>
      </c>
      <c r="N24" s="346">
        <f t="shared" si="9"/>
        <v>1778.8</v>
      </c>
      <c r="O24" s="346">
        <v>0</v>
      </c>
      <c r="P24" s="346">
        <v>0</v>
      </c>
      <c r="Q24" s="346">
        <v>0</v>
      </c>
      <c r="R24" s="346">
        <v>1067.28</v>
      </c>
      <c r="S24" s="346">
        <v>0</v>
      </c>
      <c r="T24" s="346">
        <v>0</v>
      </c>
      <c r="U24" s="346">
        <v>0</v>
      </c>
      <c r="V24" s="346">
        <v>0</v>
      </c>
      <c r="W24" s="346">
        <v>711.52</v>
      </c>
      <c r="X24" s="346">
        <f t="shared" si="10"/>
        <v>1778.8</v>
      </c>
      <c r="Y24" s="346"/>
      <c r="Z24" s="346"/>
      <c r="AA24" s="346"/>
      <c r="AB24" s="346">
        <v>1067.28</v>
      </c>
      <c r="AC24" s="346"/>
      <c r="AD24" s="346"/>
      <c r="AE24" s="346"/>
      <c r="AF24" s="346"/>
      <c r="AG24" s="346">
        <v>711.52</v>
      </c>
      <c r="AH24" s="346">
        <f t="shared" si="5"/>
        <v>0</v>
      </c>
      <c r="AI24" s="346">
        <f t="shared" si="6"/>
        <v>60</v>
      </c>
      <c r="AJ24" s="346">
        <v>60</v>
      </c>
      <c r="AK24" s="346">
        <v>80</v>
      </c>
      <c r="AL24" s="355" t="s">
        <v>102</v>
      </c>
    </row>
    <row r="25" spans="1:38" s="144" customFormat="1" ht="46.8">
      <c r="A25" s="346">
        <v>9</v>
      </c>
      <c r="B25" s="234" t="s">
        <v>452</v>
      </c>
      <c r="C25" s="346">
        <v>939.8</v>
      </c>
      <c r="D25" s="346">
        <f t="shared" si="8"/>
        <v>939.8</v>
      </c>
      <c r="E25" s="346">
        <v>0</v>
      </c>
      <c r="F25" s="346">
        <v>0</v>
      </c>
      <c r="G25" s="346">
        <v>0</v>
      </c>
      <c r="H25" s="346">
        <v>563.88</v>
      </c>
      <c r="I25" s="346"/>
      <c r="J25" s="346"/>
      <c r="K25" s="346"/>
      <c r="L25" s="346"/>
      <c r="M25" s="346">
        <v>375.91999999999996</v>
      </c>
      <c r="N25" s="346">
        <f t="shared" si="9"/>
        <v>939.8</v>
      </c>
      <c r="O25" s="346">
        <v>0</v>
      </c>
      <c r="P25" s="346">
        <v>0</v>
      </c>
      <c r="Q25" s="346">
        <v>0</v>
      </c>
      <c r="R25" s="346">
        <v>563.88</v>
      </c>
      <c r="S25" s="346">
        <v>0</v>
      </c>
      <c r="T25" s="346">
        <v>0</v>
      </c>
      <c r="U25" s="346">
        <v>0</v>
      </c>
      <c r="V25" s="346">
        <v>0</v>
      </c>
      <c r="W25" s="346">
        <v>375.91999999999996</v>
      </c>
      <c r="X25" s="346">
        <f t="shared" si="10"/>
        <v>939.8</v>
      </c>
      <c r="Y25" s="346"/>
      <c r="Z25" s="346"/>
      <c r="AA25" s="346"/>
      <c r="AB25" s="346">
        <v>563.88</v>
      </c>
      <c r="AC25" s="346"/>
      <c r="AD25" s="346"/>
      <c r="AE25" s="346"/>
      <c r="AF25" s="346"/>
      <c r="AG25" s="346">
        <v>375.91999999999996</v>
      </c>
      <c r="AH25" s="346">
        <f t="shared" si="5"/>
        <v>0</v>
      </c>
      <c r="AI25" s="346">
        <f t="shared" si="6"/>
        <v>60</v>
      </c>
      <c r="AJ25" s="346">
        <v>60</v>
      </c>
      <c r="AK25" s="346">
        <v>80</v>
      </c>
      <c r="AL25" s="355" t="s">
        <v>103</v>
      </c>
    </row>
    <row r="26" spans="1:38" s="144" customFormat="1" ht="48">
      <c r="A26" s="346">
        <v>10</v>
      </c>
      <c r="B26" s="234" t="s">
        <v>453</v>
      </c>
      <c r="C26" s="346">
        <v>953.8</v>
      </c>
      <c r="D26" s="346">
        <f t="shared" si="8"/>
        <v>953.8</v>
      </c>
      <c r="E26" s="346">
        <v>0</v>
      </c>
      <c r="F26" s="346">
        <v>0</v>
      </c>
      <c r="G26" s="346">
        <v>0</v>
      </c>
      <c r="H26" s="346">
        <v>572.28</v>
      </c>
      <c r="I26" s="346"/>
      <c r="J26" s="346"/>
      <c r="K26" s="346"/>
      <c r="L26" s="346"/>
      <c r="M26" s="346">
        <v>381.52</v>
      </c>
      <c r="N26" s="346">
        <f t="shared" si="9"/>
        <v>953.8</v>
      </c>
      <c r="O26" s="346">
        <v>0</v>
      </c>
      <c r="P26" s="346">
        <v>0</v>
      </c>
      <c r="Q26" s="346">
        <v>0</v>
      </c>
      <c r="R26" s="346">
        <v>572.28</v>
      </c>
      <c r="S26" s="346">
        <v>0</v>
      </c>
      <c r="T26" s="346">
        <v>0</v>
      </c>
      <c r="U26" s="346">
        <v>0</v>
      </c>
      <c r="V26" s="346">
        <v>0</v>
      </c>
      <c r="W26" s="346">
        <v>381.52</v>
      </c>
      <c r="X26" s="346">
        <f t="shared" si="10"/>
        <v>953.8</v>
      </c>
      <c r="Y26" s="346"/>
      <c r="Z26" s="346"/>
      <c r="AA26" s="346"/>
      <c r="AB26" s="346">
        <v>572.28</v>
      </c>
      <c r="AC26" s="346"/>
      <c r="AD26" s="346"/>
      <c r="AE26" s="346"/>
      <c r="AF26" s="346"/>
      <c r="AG26" s="346">
        <v>381.52</v>
      </c>
      <c r="AH26" s="346">
        <f t="shared" si="5"/>
        <v>0</v>
      </c>
      <c r="AI26" s="346">
        <f t="shared" si="6"/>
        <v>60</v>
      </c>
      <c r="AJ26" s="346">
        <v>60</v>
      </c>
      <c r="AK26" s="346">
        <v>80</v>
      </c>
      <c r="AL26" s="355" t="s">
        <v>103</v>
      </c>
    </row>
    <row r="27" spans="1:38" s="144" customFormat="1" ht="93.6">
      <c r="A27" s="346">
        <v>11</v>
      </c>
      <c r="B27" s="234" t="s">
        <v>454</v>
      </c>
      <c r="C27" s="346">
        <v>444.6</v>
      </c>
      <c r="D27" s="346">
        <f t="shared" si="8"/>
        <v>444.6</v>
      </c>
      <c r="E27" s="346">
        <v>0</v>
      </c>
      <c r="F27" s="346">
        <v>0</v>
      </c>
      <c r="G27" s="346">
        <v>0</v>
      </c>
      <c r="H27" s="346">
        <v>266.76</v>
      </c>
      <c r="I27" s="346"/>
      <c r="J27" s="346"/>
      <c r="K27" s="346"/>
      <c r="L27" s="346"/>
      <c r="M27" s="346">
        <v>177.84000000000003</v>
      </c>
      <c r="N27" s="346">
        <f t="shared" si="9"/>
        <v>444.6</v>
      </c>
      <c r="O27" s="346">
        <v>0</v>
      </c>
      <c r="P27" s="346">
        <v>0</v>
      </c>
      <c r="Q27" s="346">
        <v>0</v>
      </c>
      <c r="R27" s="346">
        <v>266.76</v>
      </c>
      <c r="S27" s="346">
        <v>0</v>
      </c>
      <c r="T27" s="346">
        <v>0</v>
      </c>
      <c r="U27" s="346">
        <v>0</v>
      </c>
      <c r="V27" s="346">
        <v>0</v>
      </c>
      <c r="W27" s="346">
        <v>177.84000000000003</v>
      </c>
      <c r="X27" s="346">
        <f t="shared" si="10"/>
        <v>444.6</v>
      </c>
      <c r="Y27" s="346"/>
      <c r="Z27" s="346"/>
      <c r="AA27" s="346"/>
      <c r="AB27" s="346">
        <v>266.76</v>
      </c>
      <c r="AC27" s="346"/>
      <c r="AD27" s="346"/>
      <c r="AE27" s="346"/>
      <c r="AF27" s="346"/>
      <c r="AG27" s="346">
        <v>177.84000000000003</v>
      </c>
      <c r="AH27" s="346">
        <f t="shared" si="5"/>
        <v>0</v>
      </c>
      <c r="AI27" s="346">
        <f t="shared" si="6"/>
        <v>60</v>
      </c>
      <c r="AJ27" s="346">
        <v>60</v>
      </c>
      <c r="AK27" s="346">
        <v>80</v>
      </c>
      <c r="AL27" s="354" t="s">
        <v>104</v>
      </c>
    </row>
    <row r="28" spans="1:38" s="159" customFormat="1" ht="12">
      <c r="A28" s="164"/>
      <c r="B28" s="235" t="s">
        <v>261</v>
      </c>
      <c r="C28" s="158">
        <f>SUM(C29:C35)</f>
        <v>7138.9000000000005</v>
      </c>
      <c r="D28" s="158">
        <f t="shared" ref="D28:AG28" si="11">SUM(D29:D35)</f>
        <v>7138.9000000000005</v>
      </c>
      <c r="E28" s="158">
        <f t="shared" si="11"/>
        <v>962</v>
      </c>
      <c r="F28" s="158">
        <f t="shared" si="11"/>
        <v>0</v>
      </c>
      <c r="G28" s="158">
        <f t="shared" si="11"/>
        <v>321.36</v>
      </c>
      <c r="H28" s="158">
        <f t="shared" si="11"/>
        <v>4589.4160000000002</v>
      </c>
      <c r="I28" s="158">
        <f t="shared" si="11"/>
        <v>0</v>
      </c>
      <c r="J28" s="158">
        <f t="shared" si="11"/>
        <v>0</v>
      </c>
      <c r="K28" s="158">
        <f t="shared" si="11"/>
        <v>0</v>
      </c>
      <c r="L28" s="158">
        <f t="shared" si="11"/>
        <v>0</v>
      </c>
      <c r="M28" s="158">
        <f t="shared" si="11"/>
        <v>1266.1239999999998</v>
      </c>
      <c r="N28" s="158">
        <f t="shared" si="11"/>
        <v>6757.7740000000003</v>
      </c>
      <c r="O28" s="158">
        <f t="shared" si="11"/>
        <v>962</v>
      </c>
      <c r="P28" s="158">
        <f t="shared" si="11"/>
        <v>0</v>
      </c>
      <c r="Q28" s="158">
        <f t="shared" si="11"/>
        <v>321.36</v>
      </c>
      <c r="R28" s="158">
        <f t="shared" si="11"/>
        <v>4409.57</v>
      </c>
      <c r="S28" s="158">
        <f t="shared" si="11"/>
        <v>0</v>
      </c>
      <c r="T28" s="158">
        <f t="shared" si="11"/>
        <v>0</v>
      </c>
      <c r="U28" s="158">
        <f t="shared" si="11"/>
        <v>0</v>
      </c>
      <c r="V28" s="158">
        <f t="shared" si="11"/>
        <v>0</v>
      </c>
      <c r="W28" s="158">
        <f t="shared" si="11"/>
        <v>1064.8440000000001</v>
      </c>
      <c r="X28" s="158">
        <f t="shared" si="11"/>
        <v>6757.7740000000003</v>
      </c>
      <c r="Y28" s="158">
        <f t="shared" si="11"/>
        <v>962</v>
      </c>
      <c r="Z28" s="158">
        <f t="shared" si="11"/>
        <v>0</v>
      </c>
      <c r="AA28" s="158">
        <f t="shared" si="11"/>
        <v>321.36</v>
      </c>
      <c r="AB28" s="158">
        <f t="shared" si="11"/>
        <v>4409.57</v>
      </c>
      <c r="AC28" s="158">
        <f t="shared" si="11"/>
        <v>0</v>
      </c>
      <c r="AD28" s="158">
        <f t="shared" si="11"/>
        <v>0</v>
      </c>
      <c r="AE28" s="158">
        <f t="shared" si="11"/>
        <v>0</v>
      </c>
      <c r="AF28" s="158">
        <f t="shared" si="11"/>
        <v>0</v>
      </c>
      <c r="AG28" s="158">
        <f t="shared" si="11"/>
        <v>1064.8440000000001</v>
      </c>
      <c r="AH28" s="158"/>
      <c r="AI28" s="158"/>
      <c r="AJ28" s="158"/>
      <c r="AK28" s="158"/>
    </row>
    <row r="29" spans="1:38" s="144" customFormat="1" ht="46.8">
      <c r="A29" s="346">
        <v>1</v>
      </c>
      <c r="B29" s="236" t="s">
        <v>341</v>
      </c>
      <c r="C29" s="346">
        <v>1562.7</v>
      </c>
      <c r="D29" s="346">
        <f t="shared" si="8"/>
        <v>1562.7</v>
      </c>
      <c r="E29" s="346">
        <v>0</v>
      </c>
      <c r="F29" s="346">
        <v>0</v>
      </c>
      <c r="G29" s="346">
        <v>0</v>
      </c>
      <c r="H29" s="346">
        <v>1250</v>
      </c>
      <c r="I29" s="346"/>
      <c r="J29" s="346"/>
      <c r="K29" s="346"/>
      <c r="L29" s="346"/>
      <c r="M29" s="346">
        <v>312.70000000000005</v>
      </c>
      <c r="N29" s="346">
        <f t="shared" si="9"/>
        <v>1562.7</v>
      </c>
      <c r="O29" s="346">
        <v>0</v>
      </c>
      <c r="P29" s="346">
        <v>0</v>
      </c>
      <c r="Q29" s="346">
        <v>0</v>
      </c>
      <c r="R29" s="346">
        <v>1250</v>
      </c>
      <c r="S29" s="346">
        <v>0</v>
      </c>
      <c r="T29" s="346">
        <v>0</v>
      </c>
      <c r="U29" s="346">
        <v>0</v>
      </c>
      <c r="V29" s="346">
        <v>0</v>
      </c>
      <c r="W29" s="346">
        <v>312.70000000000005</v>
      </c>
      <c r="X29" s="346">
        <f t="shared" si="10"/>
        <v>1562.7</v>
      </c>
      <c r="Y29" s="346"/>
      <c r="Z29" s="346"/>
      <c r="AA29" s="346"/>
      <c r="AB29" s="346">
        <v>1250</v>
      </c>
      <c r="AC29" s="346"/>
      <c r="AD29" s="346"/>
      <c r="AE29" s="346"/>
      <c r="AF29" s="346"/>
      <c r="AG29" s="346">
        <v>312.70000000000005</v>
      </c>
      <c r="AH29" s="346">
        <f t="shared" si="5"/>
        <v>0</v>
      </c>
      <c r="AI29" s="346">
        <f t="shared" si="6"/>
        <v>79.98976131055224</v>
      </c>
      <c r="AJ29" s="346">
        <v>60</v>
      </c>
      <c r="AK29" s="346">
        <v>80</v>
      </c>
      <c r="AL29" s="355" t="s">
        <v>103</v>
      </c>
    </row>
    <row r="30" spans="1:38" s="144" customFormat="1" ht="93.6">
      <c r="A30" s="346">
        <v>2</v>
      </c>
      <c r="B30" s="236" t="s">
        <v>456</v>
      </c>
      <c r="C30" s="346">
        <v>107.3</v>
      </c>
      <c r="D30" s="346">
        <f t="shared" si="8"/>
        <v>107.3</v>
      </c>
      <c r="E30" s="346">
        <v>0</v>
      </c>
      <c r="F30" s="346">
        <v>0</v>
      </c>
      <c r="G30" s="346">
        <v>0</v>
      </c>
      <c r="H30" s="346">
        <v>74.899999999999991</v>
      </c>
      <c r="I30" s="346"/>
      <c r="J30" s="346"/>
      <c r="K30" s="346"/>
      <c r="L30" s="346"/>
      <c r="M30" s="346">
        <v>32.400000000000006</v>
      </c>
      <c r="N30" s="346">
        <f t="shared" si="9"/>
        <v>107.3</v>
      </c>
      <c r="O30" s="346">
        <v>0</v>
      </c>
      <c r="P30" s="346">
        <v>0</v>
      </c>
      <c r="Q30" s="346">
        <v>0</v>
      </c>
      <c r="R30" s="346">
        <v>74.899999999999991</v>
      </c>
      <c r="S30" s="346">
        <v>0</v>
      </c>
      <c r="T30" s="346">
        <v>0</v>
      </c>
      <c r="U30" s="346">
        <v>0</v>
      </c>
      <c r="V30" s="346">
        <v>0</v>
      </c>
      <c r="W30" s="346">
        <v>32.400000000000006</v>
      </c>
      <c r="X30" s="346">
        <f t="shared" si="10"/>
        <v>107.3</v>
      </c>
      <c r="Y30" s="346"/>
      <c r="Z30" s="346"/>
      <c r="AA30" s="346"/>
      <c r="AB30" s="346">
        <v>74.899999999999991</v>
      </c>
      <c r="AC30" s="346"/>
      <c r="AD30" s="346"/>
      <c r="AE30" s="346"/>
      <c r="AF30" s="346"/>
      <c r="AG30" s="346">
        <v>32.400000000000006</v>
      </c>
      <c r="AH30" s="346">
        <f t="shared" si="5"/>
        <v>0</v>
      </c>
      <c r="AI30" s="346">
        <f t="shared" si="6"/>
        <v>69.804287045666342</v>
      </c>
      <c r="AJ30" s="346">
        <v>60</v>
      </c>
      <c r="AK30" s="346">
        <v>80</v>
      </c>
      <c r="AL30" s="354" t="s">
        <v>104</v>
      </c>
    </row>
    <row r="31" spans="1:38" s="144" customFormat="1" ht="93.6">
      <c r="A31" s="346">
        <v>3</v>
      </c>
      <c r="B31" s="231" t="s">
        <v>457</v>
      </c>
      <c r="C31" s="346">
        <v>234.8</v>
      </c>
      <c r="D31" s="346">
        <f t="shared" si="8"/>
        <v>234.8</v>
      </c>
      <c r="E31" s="346">
        <v>0</v>
      </c>
      <c r="F31" s="346">
        <v>0</v>
      </c>
      <c r="G31" s="346">
        <v>72.155000000000001</v>
      </c>
      <c r="H31" s="346">
        <v>100</v>
      </c>
      <c r="I31" s="346"/>
      <c r="J31" s="346"/>
      <c r="K31" s="346"/>
      <c r="L31" s="346"/>
      <c r="M31" s="346">
        <v>62.64500000000001</v>
      </c>
      <c r="N31" s="346">
        <f t="shared" si="9"/>
        <v>234.8</v>
      </c>
      <c r="O31" s="346">
        <v>0</v>
      </c>
      <c r="P31" s="346">
        <v>0</v>
      </c>
      <c r="Q31" s="346">
        <v>72.155000000000001</v>
      </c>
      <c r="R31" s="346">
        <v>100</v>
      </c>
      <c r="S31" s="346">
        <v>0</v>
      </c>
      <c r="T31" s="346">
        <v>0</v>
      </c>
      <c r="U31" s="346">
        <v>0</v>
      </c>
      <c r="V31" s="346">
        <v>0</v>
      </c>
      <c r="W31" s="346">
        <v>62.64500000000001</v>
      </c>
      <c r="X31" s="346">
        <f t="shared" si="10"/>
        <v>234.8</v>
      </c>
      <c r="Y31" s="346"/>
      <c r="Z31" s="346"/>
      <c r="AA31" s="346">
        <v>72.155000000000001</v>
      </c>
      <c r="AB31" s="346">
        <v>100</v>
      </c>
      <c r="AC31" s="346"/>
      <c r="AD31" s="346"/>
      <c r="AE31" s="346"/>
      <c r="AF31" s="346"/>
      <c r="AG31" s="346">
        <v>62.64500000000001</v>
      </c>
      <c r="AH31" s="346">
        <f t="shared" si="5"/>
        <v>0</v>
      </c>
      <c r="AI31" s="346">
        <f t="shared" si="6"/>
        <v>73.31984667802385</v>
      </c>
      <c r="AJ31" s="346">
        <v>60</v>
      </c>
      <c r="AK31" s="346">
        <v>80</v>
      </c>
      <c r="AL31" s="354" t="s">
        <v>104</v>
      </c>
    </row>
    <row r="32" spans="1:38" s="144" customFormat="1" ht="93.6">
      <c r="A32" s="346">
        <v>4</v>
      </c>
      <c r="B32" s="237" t="s">
        <v>302</v>
      </c>
      <c r="C32" s="346">
        <v>564.4</v>
      </c>
      <c r="D32" s="346">
        <f t="shared" si="8"/>
        <v>564.4</v>
      </c>
      <c r="E32" s="346">
        <v>0</v>
      </c>
      <c r="F32" s="346">
        <v>0</v>
      </c>
      <c r="G32" s="346">
        <v>40.331000000000003</v>
      </c>
      <c r="H32" s="346">
        <v>350</v>
      </c>
      <c r="I32" s="346"/>
      <c r="J32" s="346"/>
      <c r="K32" s="346"/>
      <c r="L32" s="346"/>
      <c r="M32" s="346">
        <v>174.06899999999996</v>
      </c>
      <c r="N32" s="346">
        <f t="shared" si="9"/>
        <v>564.4</v>
      </c>
      <c r="O32" s="346">
        <v>0</v>
      </c>
      <c r="P32" s="346">
        <v>0</v>
      </c>
      <c r="Q32" s="346">
        <v>40.331000000000003</v>
      </c>
      <c r="R32" s="346">
        <v>350</v>
      </c>
      <c r="S32" s="346">
        <v>0</v>
      </c>
      <c r="T32" s="346">
        <v>0</v>
      </c>
      <c r="U32" s="346">
        <v>0</v>
      </c>
      <c r="V32" s="346">
        <v>0</v>
      </c>
      <c r="W32" s="346">
        <v>174.06899999999996</v>
      </c>
      <c r="X32" s="346">
        <f t="shared" si="10"/>
        <v>564.4</v>
      </c>
      <c r="Y32" s="346"/>
      <c r="Z32" s="346"/>
      <c r="AA32" s="346">
        <v>40.331000000000003</v>
      </c>
      <c r="AB32" s="346">
        <v>350</v>
      </c>
      <c r="AC32" s="346"/>
      <c r="AD32" s="346"/>
      <c r="AE32" s="346"/>
      <c r="AF32" s="346"/>
      <c r="AG32" s="346">
        <v>174.06899999999996</v>
      </c>
      <c r="AH32" s="346">
        <f t="shared" si="5"/>
        <v>0</v>
      </c>
      <c r="AI32" s="346">
        <f t="shared" si="6"/>
        <v>69.158575478384137</v>
      </c>
      <c r="AJ32" s="346">
        <v>60</v>
      </c>
      <c r="AK32" s="346">
        <v>80</v>
      </c>
      <c r="AL32" s="354" t="s">
        <v>104</v>
      </c>
    </row>
    <row r="33" spans="1:38" s="144" customFormat="1" ht="46.8">
      <c r="A33" s="346">
        <v>5</v>
      </c>
      <c r="B33" s="231" t="s">
        <v>458</v>
      </c>
      <c r="C33" s="346">
        <v>778.9</v>
      </c>
      <c r="D33" s="346">
        <f t="shared" si="8"/>
        <v>778.9</v>
      </c>
      <c r="E33" s="346">
        <v>0</v>
      </c>
      <c r="F33" s="346">
        <v>0</v>
      </c>
      <c r="G33" s="346">
        <v>76.992000000000004</v>
      </c>
      <c r="H33" s="346">
        <v>546.12800000000004</v>
      </c>
      <c r="I33" s="346"/>
      <c r="J33" s="346"/>
      <c r="K33" s="346"/>
      <c r="L33" s="346"/>
      <c r="M33" s="346">
        <v>155.77999999999997</v>
      </c>
      <c r="N33" s="346">
        <f>SUM(O33:W33)</f>
        <v>676.89199999999994</v>
      </c>
      <c r="O33" s="346">
        <v>0</v>
      </c>
      <c r="P33" s="346">
        <v>0</v>
      </c>
      <c r="Q33" s="346">
        <v>76.992000000000004</v>
      </c>
      <c r="R33" s="346">
        <v>450</v>
      </c>
      <c r="S33" s="346">
        <v>0</v>
      </c>
      <c r="T33" s="346">
        <v>0</v>
      </c>
      <c r="U33" s="346">
        <v>0</v>
      </c>
      <c r="V33" s="346">
        <v>0</v>
      </c>
      <c r="W33" s="346">
        <f>+C33-629</f>
        <v>149.89999999999998</v>
      </c>
      <c r="X33" s="346">
        <f t="shared" si="10"/>
        <v>676.89199999999994</v>
      </c>
      <c r="Y33" s="346"/>
      <c r="Z33" s="346"/>
      <c r="AA33" s="346">
        <v>76.992000000000004</v>
      </c>
      <c r="AB33" s="346">
        <f>+R33</f>
        <v>450</v>
      </c>
      <c r="AC33" s="346"/>
      <c r="AD33" s="346"/>
      <c r="AE33" s="346"/>
      <c r="AF33" s="346"/>
      <c r="AG33" s="346">
        <f>+W33</f>
        <v>149.89999999999998</v>
      </c>
      <c r="AH33" s="346">
        <f t="shared" si="5"/>
        <v>0</v>
      </c>
      <c r="AI33" s="346">
        <f>+(Y33+Z33+AA33+AB33)/C33*100</f>
        <v>67.658492746180514</v>
      </c>
      <c r="AJ33" s="346">
        <v>60</v>
      </c>
      <c r="AK33" s="346">
        <v>80</v>
      </c>
      <c r="AL33" s="355" t="s">
        <v>102</v>
      </c>
    </row>
    <row r="34" spans="1:38" s="144" customFormat="1" ht="93.6">
      <c r="A34" s="346">
        <v>6</v>
      </c>
      <c r="B34" s="237" t="s">
        <v>342</v>
      </c>
      <c r="C34" s="346">
        <v>1394.5</v>
      </c>
      <c r="D34" s="346">
        <f t="shared" si="8"/>
        <v>1394.5</v>
      </c>
      <c r="E34" s="346">
        <v>0</v>
      </c>
      <c r="F34" s="346">
        <v>0</v>
      </c>
      <c r="G34" s="346">
        <v>131.88200000000001</v>
      </c>
      <c r="H34" s="346">
        <v>983.71800000000007</v>
      </c>
      <c r="I34" s="346"/>
      <c r="J34" s="346"/>
      <c r="K34" s="346"/>
      <c r="L34" s="346"/>
      <c r="M34" s="346">
        <v>278.89999999999986</v>
      </c>
      <c r="N34" s="346">
        <f t="shared" si="9"/>
        <v>1115.3820000000001</v>
      </c>
      <c r="O34" s="346">
        <v>0</v>
      </c>
      <c r="P34" s="346">
        <v>0</v>
      </c>
      <c r="Q34" s="346">
        <v>131.88200000000001</v>
      </c>
      <c r="R34" s="346">
        <v>900</v>
      </c>
      <c r="S34" s="346">
        <v>0</v>
      </c>
      <c r="T34" s="346">
        <v>0</v>
      </c>
      <c r="U34" s="346">
        <v>0</v>
      </c>
      <c r="V34" s="346">
        <v>0</v>
      </c>
      <c r="W34" s="346">
        <f>+C34-1311</f>
        <v>83.5</v>
      </c>
      <c r="X34" s="346">
        <f t="shared" si="10"/>
        <v>1115.3820000000001</v>
      </c>
      <c r="Y34" s="346"/>
      <c r="Z34" s="346"/>
      <c r="AA34" s="346">
        <v>131.88200000000001</v>
      </c>
      <c r="AB34" s="346">
        <f>+R34</f>
        <v>900</v>
      </c>
      <c r="AC34" s="346"/>
      <c r="AD34" s="346"/>
      <c r="AE34" s="346"/>
      <c r="AF34" s="346"/>
      <c r="AG34" s="346">
        <f>+W34</f>
        <v>83.5</v>
      </c>
      <c r="AH34" s="346">
        <f t="shared" si="5"/>
        <v>0</v>
      </c>
      <c r="AI34" s="346">
        <f t="shared" si="6"/>
        <v>73.996557906059522</v>
      </c>
      <c r="AJ34" s="346">
        <v>60</v>
      </c>
      <c r="AK34" s="346">
        <v>80</v>
      </c>
      <c r="AL34" s="354" t="s">
        <v>104</v>
      </c>
    </row>
    <row r="35" spans="1:38" s="144" customFormat="1" ht="62.4">
      <c r="A35" s="346">
        <v>7</v>
      </c>
      <c r="B35" s="236" t="s">
        <v>455</v>
      </c>
      <c r="C35" s="346">
        <v>2496.3000000000002</v>
      </c>
      <c r="D35" s="346">
        <f t="shared" si="8"/>
        <v>2496.3000000000002</v>
      </c>
      <c r="E35" s="346">
        <v>962</v>
      </c>
      <c r="F35" s="346">
        <v>0</v>
      </c>
      <c r="G35" s="346">
        <v>0</v>
      </c>
      <c r="H35" s="346">
        <v>1284.67</v>
      </c>
      <c r="I35" s="346"/>
      <c r="J35" s="346"/>
      <c r="K35" s="346"/>
      <c r="L35" s="346"/>
      <c r="M35" s="346">
        <v>249.63000000000011</v>
      </c>
      <c r="N35" s="346">
        <f t="shared" si="9"/>
        <v>2496.3000000000002</v>
      </c>
      <c r="O35" s="346">
        <v>962</v>
      </c>
      <c r="P35" s="346">
        <v>0</v>
      </c>
      <c r="Q35" s="346">
        <v>0</v>
      </c>
      <c r="R35" s="346">
        <v>1284.67</v>
      </c>
      <c r="S35" s="346">
        <v>0</v>
      </c>
      <c r="T35" s="346">
        <v>0</v>
      </c>
      <c r="U35" s="346">
        <v>0</v>
      </c>
      <c r="V35" s="346">
        <v>0</v>
      </c>
      <c r="W35" s="346">
        <v>249.63000000000011</v>
      </c>
      <c r="X35" s="346">
        <f t="shared" si="10"/>
        <v>2496.3000000000002</v>
      </c>
      <c r="Y35" s="346">
        <v>962</v>
      </c>
      <c r="Z35" s="346"/>
      <c r="AA35" s="346"/>
      <c r="AB35" s="346">
        <v>1284.67</v>
      </c>
      <c r="AC35" s="346"/>
      <c r="AD35" s="346"/>
      <c r="AE35" s="346"/>
      <c r="AF35" s="346"/>
      <c r="AG35" s="346">
        <v>249.63000000000011</v>
      </c>
      <c r="AH35" s="346">
        <f t="shared" si="5"/>
        <v>38.537034811521046</v>
      </c>
      <c r="AI35" s="346">
        <f t="shared" si="6"/>
        <v>89.999999999999986</v>
      </c>
      <c r="AJ35" s="346">
        <v>80</v>
      </c>
      <c r="AK35" s="346">
        <v>95</v>
      </c>
      <c r="AL35" s="355" t="s">
        <v>78</v>
      </c>
    </row>
    <row r="36" spans="1:38" s="159" customFormat="1" ht="12">
      <c r="A36" s="164"/>
      <c r="B36" s="235" t="s">
        <v>262</v>
      </c>
      <c r="C36" s="158">
        <f>SUM(C37:C51)</f>
        <v>15777</v>
      </c>
      <c r="D36" s="158">
        <f t="shared" ref="D36:AG36" si="12">SUM(D37:D51)</f>
        <v>15777</v>
      </c>
      <c r="E36" s="158">
        <f t="shared" si="12"/>
        <v>461</v>
      </c>
      <c r="F36" s="158">
        <f t="shared" si="12"/>
        <v>4336.9634999999998</v>
      </c>
      <c r="G36" s="158">
        <f t="shared" si="12"/>
        <v>450.11150000000009</v>
      </c>
      <c r="H36" s="158">
        <f t="shared" si="12"/>
        <v>7172.3849999999984</v>
      </c>
      <c r="I36" s="158">
        <f t="shared" si="12"/>
        <v>0</v>
      </c>
      <c r="J36" s="158">
        <f t="shared" si="12"/>
        <v>0</v>
      </c>
      <c r="K36" s="158">
        <f t="shared" si="12"/>
        <v>0</v>
      </c>
      <c r="L36" s="158">
        <f t="shared" si="12"/>
        <v>0</v>
      </c>
      <c r="M36" s="158">
        <f t="shared" si="12"/>
        <v>3356.5400000000009</v>
      </c>
      <c r="N36" s="158">
        <f t="shared" si="12"/>
        <v>15715.852000000001</v>
      </c>
      <c r="O36" s="158">
        <f t="shared" si="12"/>
        <v>461</v>
      </c>
      <c r="P36" s="158">
        <f t="shared" si="12"/>
        <v>4336.9634999999998</v>
      </c>
      <c r="Q36" s="158">
        <f t="shared" si="12"/>
        <v>450.11150000000009</v>
      </c>
      <c r="R36" s="158">
        <f t="shared" si="12"/>
        <v>7010.6169999999984</v>
      </c>
      <c r="S36" s="158">
        <f t="shared" si="12"/>
        <v>0</v>
      </c>
      <c r="T36" s="158">
        <f t="shared" si="12"/>
        <v>0</v>
      </c>
      <c r="U36" s="158">
        <f t="shared" si="12"/>
        <v>0</v>
      </c>
      <c r="V36" s="158">
        <f t="shared" si="12"/>
        <v>0</v>
      </c>
      <c r="W36" s="158">
        <f t="shared" si="12"/>
        <v>3457.1600000000008</v>
      </c>
      <c r="X36" s="158">
        <f t="shared" si="12"/>
        <v>15615.232</v>
      </c>
      <c r="Y36" s="158">
        <f t="shared" si="12"/>
        <v>461</v>
      </c>
      <c r="Z36" s="158">
        <f t="shared" si="12"/>
        <v>4336.9634999999998</v>
      </c>
      <c r="AA36" s="158">
        <f t="shared" si="12"/>
        <v>450.11150000000009</v>
      </c>
      <c r="AB36" s="158">
        <f t="shared" si="12"/>
        <v>7010.6169999999984</v>
      </c>
      <c r="AC36" s="158">
        <f t="shared" si="12"/>
        <v>0</v>
      </c>
      <c r="AD36" s="158">
        <f t="shared" si="12"/>
        <v>0</v>
      </c>
      <c r="AE36" s="158">
        <f t="shared" si="12"/>
        <v>0</v>
      </c>
      <c r="AF36" s="158">
        <f t="shared" si="12"/>
        <v>0</v>
      </c>
      <c r="AG36" s="158">
        <f t="shared" si="12"/>
        <v>3356.5400000000009</v>
      </c>
      <c r="AH36" s="158"/>
      <c r="AI36" s="158"/>
      <c r="AJ36" s="158"/>
      <c r="AK36" s="158"/>
    </row>
    <row r="37" spans="1:38" s="144" customFormat="1" ht="62.4">
      <c r="A37" s="346">
        <v>1</v>
      </c>
      <c r="B37" s="238" t="s">
        <v>459</v>
      </c>
      <c r="C37" s="346">
        <v>5799.6</v>
      </c>
      <c r="D37" s="346">
        <f t="shared" si="8"/>
        <v>5799.6</v>
      </c>
      <c r="E37" s="346">
        <v>461</v>
      </c>
      <c r="F37" s="346">
        <v>3886.8519999999999</v>
      </c>
      <c r="G37" s="346">
        <v>0</v>
      </c>
      <c r="H37" s="346">
        <v>1161.768</v>
      </c>
      <c r="I37" s="346"/>
      <c r="J37" s="346"/>
      <c r="K37" s="346"/>
      <c r="L37" s="346"/>
      <c r="M37" s="346">
        <v>289.98000000000047</v>
      </c>
      <c r="N37" s="346">
        <f t="shared" si="9"/>
        <v>5738.4520000000002</v>
      </c>
      <c r="O37" s="346">
        <v>461</v>
      </c>
      <c r="P37" s="346">
        <v>3886.8519999999999</v>
      </c>
      <c r="Q37" s="346">
        <v>0</v>
      </c>
      <c r="R37" s="346">
        <v>1000</v>
      </c>
      <c r="S37" s="346">
        <v>0</v>
      </c>
      <c r="T37" s="346">
        <v>0</v>
      </c>
      <c r="U37" s="346">
        <v>0</v>
      </c>
      <c r="V37" s="346">
        <v>0</v>
      </c>
      <c r="W37" s="346">
        <f>+C37-5409</f>
        <v>390.60000000000036</v>
      </c>
      <c r="X37" s="346">
        <f t="shared" si="10"/>
        <v>5637.8320000000003</v>
      </c>
      <c r="Y37" s="346">
        <v>461</v>
      </c>
      <c r="Z37" s="346">
        <v>3886.8519999999999</v>
      </c>
      <c r="AA37" s="346"/>
      <c r="AB37" s="346">
        <f>+R37</f>
        <v>1000</v>
      </c>
      <c r="AC37" s="346"/>
      <c r="AD37" s="346"/>
      <c r="AE37" s="346"/>
      <c r="AF37" s="346"/>
      <c r="AG37" s="346">
        <v>289.98000000000047</v>
      </c>
      <c r="AH37" s="346">
        <f t="shared" si="5"/>
        <v>74.968135733498855</v>
      </c>
      <c r="AI37" s="346">
        <f t="shared" si="6"/>
        <v>92.210704186495605</v>
      </c>
      <c r="AJ37" s="346">
        <v>80</v>
      </c>
      <c r="AK37" s="346">
        <v>95</v>
      </c>
      <c r="AL37" s="355" t="s">
        <v>78</v>
      </c>
    </row>
    <row r="38" spans="1:38" s="144" customFormat="1" ht="93.6">
      <c r="A38" s="346">
        <v>2</v>
      </c>
      <c r="B38" s="237" t="s">
        <v>331</v>
      </c>
      <c r="C38" s="346">
        <v>366.7</v>
      </c>
      <c r="D38" s="346">
        <f t="shared" si="8"/>
        <v>366.7</v>
      </c>
      <c r="E38" s="346">
        <v>0</v>
      </c>
      <c r="F38" s="346">
        <v>0</v>
      </c>
      <c r="G38" s="346">
        <v>0</v>
      </c>
      <c r="H38" s="346">
        <v>183.35</v>
      </c>
      <c r="I38" s="346"/>
      <c r="J38" s="346"/>
      <c r="K38" s="346"/>
      <c r="L38" s="346"/>
      <c r="M38" s="346">
        <v>183.35</v>
      </c>
      <c r="N38" s="346">
        <f t="shared" si="9"/>
        <v>366.7</v>
      </c>
      <c r="O38" s="346">
        <v>0</v>
      </c>
      <c r="P38" s="346">
        <v>0</v>
      </c>
      <c r="Q38" s="346">
        <v>0</v>
      </c>
      <c r="R38" s="346">
        <v>183.35</v>
      </c>
      <c r="S38" s="346">
        <v>0</v>
      </c>
      <c r="T38" s="346">
        <v>0</v>
      </c>
      <c r="U38" s="346">
        <v>0</v>
      </c>
      <c r="V38" s="346">
        <v>0</v>
      </c>
      <c r="W38" s="346">
        <v>183.35</v>
      </c>
      <c r="X38" s="346">
        <f t="shared" si="10"/>
        <v>366.7</v>
      </c>
      <c r="Y38" s="346"/>
      <c r="Z38" s="346"/>
      <c r="AA38" s="346"/>
      <c r="AB38" s="346">
        <v>183.35</v>
      </c>
      <c r="AC38" s="346"/>
      <c r="AD38" s="346"/>
      <c r="AE38" s="346"/>
      <c r="AF38" s="346"/>
      <c r="AG38" s="346">
        <v>183.35</v>
      </c>
      <c r="AH38" s="346">
        <f t="shared" si="5"/>
        <v>0</v>
      </c>
      <c r="AI38" s="346">
        <f t="shared" si="6"/>
        <v>50</v>
      </c>
      <c r="AJ38" s="346">
        <v>60</v>
      </c>
      <c r="AK38" s="346">
        <v>80</v>
      </c>
      <c r="AL38" s="354" t="s">
        <v>104</v>
      </c>
    </row>
    <row r="39" spans="1:38" s="144" customFormat="1" ht="93.6">
      <c r="A39" s="346">
        <v>3</v>
      </c>
      <c r="B39" s="237" t="s">
        <v>330</v>
      </c>
      <c r="C39" s="346">
        <v>902.2</v>
      </c>
      <c r="D39" s="346">
        <f t="shared" si="8"/>
        <v>902.2</v>
      </c>
      <c r="E39" s="346">
        <v>0</v>
      </c>
      <c r="F39" s="346">
        <v>43.859499999999997</v>
      </c>
      <c r="G39" s="346">
        <v>43.859499999999997</v>
      </c>
      <c r="H39" s="346">
        <v>543.82099999999991</v>
      </c>
      <c r="I39" s="346"/>
      <c r="J39" s="346"/>
      <c r="K39" s="346"/>
      <c r="L39" s="346"/>
      <c r="M39" s="346">
        <v>270.66000000000008</v>
      </c>
      <c r="N39" s="346">
        <f t="shared" si="9"/>
        <v>902.2</v>
      </c>
      <c r="O39" s="346">
        <v>0</v>
      </c>
      <c r="P39" s="346">
        <v>43.859499999999997</v>
      </c>
      <c r="Q39" s="346">
        <v>43.859499999999997</v>
      </c>
      <c r="R39" s="346">
        <v>543.82099999999991</v>
      </c>
      <c r="S39" s="346">
        <v>0</v>
      </c>
      <c r="T39" s="346">
        <v>0</v>
      </c>
      <c r="U39" s="346">
        <v>0</v>
      </c>
      <c r="V39" s="346">
        <v>0</v>
      </c>
      <c r="W39" s="346">
        <v>270.66000000000008</v>
      </c>
      <c r="X39" s="346">
        <f t="shared" si="10"/>
        <v>902.2</v>
      </c>
      <c r="Y39" s="346"/>
      <c r="Z39" s="346">
        <v>43.859499999999997</v>
      </c>
      <c r="AA39" s="346">
        <v>43.859499999999997</v>
      </c>
      <c r="AB39" s="346">
        <v>543.82099999999991</v>
      </c>
      <c r="AC39" s="346"/>
      <c r="AD39" s="346"/>
      <c r="AE39" s="346"/>
      <c r="AF39" s="346"/>
      <c r="AG39" s="346">
        <v>270.66000000000008</v>
      </c>
      <c r="AH39" s="346">
        <f t="shared" si="5"/>
        <v>4.8613943693194415</v>
      </c>
      <c r="AI39" s="346">
        <f t="shared" si="6"/>
        <v>70</v>
      </c>
      <c r="AJ39" s="346">
        <v>60</v>
      </c>
      <c r="AK39" s="346">
        <v>80</v>
      </c>
      <c r="AL39" s="354" t="s">
        <v>104</v>
      </c>
    </row>
    <row r="40" spans="1:38" s="144" customFormat="1" ht="93.6">
      <c r="A40" s="346">
        <v>4</v>
      </c>
      <c r="B40" s="237" t="s">
        <v>343</v>
      </c>
      <c r="C40" s="346">
        <v>863.3</v>
      </c>
      <c r="D40" s="346">
        <f t="shared" si="8"/>
        <v>863.3</v>
      </c>
      <c r="E40" s="346">
        <v>0</v>
      </c>
      <c r="F40" s="346">
        <v>52.329500000000003</v>
      </c>
      <c r="G40" s="346">
        <v>52.329500000000003</v>
      </c>
      <c r="H40" s="346">
        <v>499.6509999999999</v>
      </c>
      <c r="I40" s="346"/>
      <c r="J40" s="346"/>
      <c r="K40" s="346"/>
      <c r="L40" s="346"/>
      <c r="M40" s="346">
        <v>258.98999999999995</v>
      </c>
      <c r="N40" s="346">
        <f t="shared" si="9"/>
        <v>863.3</v>
      </c>
      <c r="O40" s="346">
        <v>0</v>
      </c>
      <c r="P40" s="346">
        <v>52.329500000000003</v>
      </c>
      <c r="Q40" s="346">
        <v>52.329500000000003</v>
      </c>
      <c r="R40" s="346">
        <v>499.6509999999999</v>
      </c>
      <c r="S40" s="346">
        <v>0</v>
      </c>
      <c r="T40" s="346">
        <v>0</v>
      </c>
      <c r="U40" s="346">
        <v>0</v>
      </c>
      <c r="V40" s="346">
        <v>0</v>
      </c>
      <c r="W40" s="346">
        <v>258.98999999999995</v>
      </c>
      <c r="X40" s="346">
        <f t="shared" si="10"/>
        <v>863.3</v>
      </c>
      <c r="Y40" s="346"/>
      <c r="Z40" s="346">
        <v>52.329500000000003</v>
      </c>
      <c r="AA40" s="346">
        <v>52.329500000000003</v>
      </c>
      <c r="AB40" s="346">
        <v>499.6509999999999</v>
      </c>
      <c r="AC40" s="346"/>
      <c r="AD40" s="346"/>
      <c r="AE40" s="346"/>
      <c r="AF40" s="346"/>
      <c r="AG40" s="346">
        <v>258.98999999999995</v>
      </c>
      <c r="AH40" s="346">
        <f t="shared" si="5"/>
        <v>6.0615660836325729</v>
      </c>
      <c r="AI40" s="346">
        <f t="shared" si="6"/>
        <v>70</v>
      </c>
      <c r="AJ40" s="346">
        <v>60</v>
      </c>
      <c r="AK40" s="346">
        <v>80</v>
      </c>
      <c r="AL40" s="354" t="s">
        <v>104</v>
      </c>
    </row>
    <row r="41" spans="1:38" s="144" customFormat="1" ht="46.8">
      <c r="A41" s="346">
        <v>5</v>
      </c>
      <c r="B41" s="237" t="s">
        <v>344</v>
      </c>
      <c r="C41" s="346">
        <v>867.2</v>
      </c>
      <c r="D41" s="346">
        <f t="shared" si="8"/>
        <v>867.2</v>
      </c>
      <c r="E41" s="346">
        <v>0</v>
      </c>
      <c r="F41" s="346">
        <v>30.860499999999998</v>
      </c>
      <c r="G41" s="346">
        <v>30.860499999999998</v>
      </c>
      <c r="H41" s="346">
        <v>545.31899999999996</v>
      </c>
      <c r="I41" s="346"/>
      <c r="J41" s="346"/>
      <c r="K41" s="346"/>
      <c r="L41" s="346"/>
      <c r="M41" s="346">
        <v>260.16000000000008</v>
      </c>
      <c r="N41" s="346">
        <f t="shared" si="9"/>
        <v>867.2</v>
      </c>
      <c r="O41" s="346">
        <v>0</v>
      </c>
      <c r="P41" s="346">
        <v>30.860499999999998</v>
      </c>
      <c r="Q41" s="346">
        <v>30.860499999999998</v>
      </c>
      <c r="R41" s="346">
        <v>545.31899999999996</v>
      </c>
      <c r="S41" s="346">
        <v>0</v>
      </c>
      <c r="T41" s="346">
        <v>0</v>
      </c>
      <c r="U41" s="346">
        <v>0</v>
      </c>
      <c r="V41" s="346">
        <v>0</v>
      </c>
      <c r="W41" s="346">
        <v>260.16000000000008</v>
      </c>
      <c r="X41" s="346">
        <f t="shared" si="10"/>
        <v>867.2</v>
      </c>
      <c r="Y41" s="346"/>
      <c r="Z41" s="346">
        <v>30.860499999999998</v>
      </c>
      <c r="AA41" s="346">
        <v>30.860499999999998</v>
      </c>
      <c r="AB41" s="346">
        <v>545.31899999999996</v>
      </c>
      <c r="AC41" s="346"/>
      <c r="AD41" s="346"/>
      <c r="AE41" s="346"/>
      <c r="AF41" s="346"/>
      <c r="AG41" s="346">
        <v>260.16000000000008</v>
      </c>
      <c r="AH41" s="346">
        <f t="shared" si="5"/>
        <v>3.5586369926199257</v>
      </c>
      <c r="AI41" s="346">
        <f t="shared" si="6"/>
        <v>70</v>
      </c>
      <c r="AJ41" s="346">
        <v>60</v>
      </c>
      <c r="AK41" s="346">
        <v>80</v>
      </c>
      <c r="AL41" s="355" t="s">
        <v>102</v>
      </c>
    </row>
    <row r="42" spans="1:38" s="144" customFormat="1" ht="48">
      <c r="A42" s="346">
        <v>6</v>
      </c>
      <c r="B42" s="237" t="s">
        <v>345</v>
      </c>
      <c r="C42" s="346">
        <v>858.2</v>
      </c>
      <c r="D42" s="346">
        <f t="shared" si="8"/>
        <v>858.2</v>
      </c>
      <c r="E42" s="346">
        <v>0</v>
      </c>
      <c r="F42" s="346">
        <v>33.645000000000003</v>
      </c>
      <c r="G42" s="346">
        <v>33.645000000000003</v>
      </c>
      <c r="H42" s="346">
        <v>533.45000000000005</v>
      </c>
      <c r="I42" s="346"/>
      <c r="J42" s="346"/>
      <c r="K42" s="346"/>
      <c r="L42" s="346"/>
      <c r="M42" s="346">
        <v>257.46000000000004</v>
      </c>
      <c r="N42" s="346">
        <f t="shared" si="9"/>
        <v>858.2</v>
      </c>
      <c r="O42" s="346">
        <v>0</v>
      </c>
      <c r="P42" s="346">
        <v>33.645000000000003</v>
      </c>
      <c r="Q42" s="346">
        <v>33.645000000000003</v>
      </c>
      <c r="R42" s="346">
        <v>533.45000000000005</v>
      </c>
      <c r="S42" s="346">
        <v>0</v>
      </c>
      <c r="T42" s="346">
        <v>0</v>
      </c>
      <c r="U42" s="346">
        <v>0</v>
      </c>
      <c r="V42" s="346">
        <v>0</v>
      </c>
      <c r="W42" s="346">
        <v>257.46000000000004</v>
      </c>
      <c r="X42" s="346">
        <f t="shared" si="10"/>
        <v>858.2</v>
      </c>
      <c r="Y42" s="346"/>
      <c r="Z42" s="346">
        <v>33.645000000000003</v>
      </c>
      <c r="AA42" s="346">
        <v>33.645000000000003</v>
      </c>
      <c r="AB42" s="346">
        <v>533.45000000000005</v>
      </c>
      <c r="AC42" s="346"/>
      <c r="AD42" s="346"/>
      <c r="AE42" s="346"/>
      <c r="AF42" s="346"/>
      <c r="AG42" s="346">
        <v>257.46000000000004</v>
      </c>
      <c r="AH42" s="346">
        <f t="shared" si="5"/>
        <v>3.9204148217198789</v>
      </c>
      <c r="AI42" s="346">
        <f t="shared" si="6"/>
        <v>70</v>
      </c>
      <c r="AJ42" s="346">
        <v>60</v>
      </c>
      <c r="AK42" s="346">
        <v>80</v>
      </c>
      <c r="AL42" s="355" t="s">
        <v>102</v>
      </c>
    </row>
    <row r="43" spans="1:38" s="144" customFormat="1" ht="46.8">
      <c r="A43" s="346">
        <v>7</v>
      </c>
      <c r="B43" s="237" t="s">
        <v>346</v>
      </c>
      <c r="C43" s="346">
        <v>860.2</v>
      </c>
      <c r="D43" s="346">
        <f t="shared" si="8"/>
        <v>860.2</v>
      </c>
      <c r="E43" s="346">
        <v>0</v>
      </c>
      <c r="F43" s="346">
        <v>31.49</v>
      </c>
      <c r="G43" s="346">
        <v>31.49</v>
      </c>
      <c r="H43" s="346">
        <v>539.16</v>
      </c>
      <c r="I43" s="346"/>
      <c r="J43" s="346"/>
      <c r="K43" s="346"/>
      <c r="L43" s="346"/>
      <c r="M43" s="346">
        <v>258.06000000000006</v>
      </c>
      <c r="N43" s="346">
        <f t="shared" si="9"/>
        <v>860.2</v>
      </c>
      <c r="O43" s="346">
        <v>0</v>
      </c>
      <c r="P43" s="346">
        <v>31.49</v>
      </c>
      <c r="Q43" s="346">
        <v>31.49</v>
      </c>
      <c r="R43" s="346">
        <v>539.16</v>
      </c>
      <c r="S43" s="346">
        <v>0</v>
      </c>
      <c r="T43" s="346">
        <v>0</v>
      </c>
      <c r="U43" s="346">
        <v>0</v>
      </c>
      <c r="V43" s="346">
        <v>0</v>
      </c>
      <c r="W43" s="346">
        <v>258.06000000000006</v>
      </c>
      <c r="X43" s="346">
        <f t="shared" si="10"/>
        <v>860.2</v>
      </c>
      <c r="Y43" s="346"/>
      <c r="Z43" s="346">
        <v>31.49</v>
      </c>
      <c r="AA43" s="346">
        <v>31.49</v>
      </c>
      <c r="AB43" s="346">
        <v>539.16</v>
      </c>
      <c r="AC43" s="346"/>
      <c r="AD43" s="346"/>
      <c r="AE43" s="346"/>
      <c r="AF43" s="346"/>
      <c r="AG43" s="346">
        <v>258.06000000000006</v>
      </c>
      <c r="AH43" s="346">
        <f t="shared" si="5"/>
        <v>3.6607765635898626</v>
      </c>
      <c r="AI43" s="346">
        <f t="shared" si="6"/>
        <v>70</v>
      </c>
      <c r="AJ43" s="346">
        <v>60</v>
      </c>
      <c r="AK43" s="346">
        <v>80</v>
      </c>
      <c r="AL43" s="355" t="s">
        <v>103</v>
      </c>
    </row>
    <row r="44" spans="1:38" s="144" customFormat="1" ht="46.8">
      <c r="A44" s="346">
        <v>8</v>
      </c>
      <c r="B44" s="237" t="s">
        <v>347</v>
      </c>
      <c r="C44" s="346">
        <v>749.9</v>
      </c>
      <c r="D44" s="346">
        <f t="shared" si="8"/>
        <v>749.9</v>
      </c>
      <c r="E44" s="346">
        <v>0</v>
      </c>
      <c r="F44" s="346">
        <v>29.600999999999999</v>
      </c>
      <c r="G44" s="346">
        <v>29.600999999999999</v>
      </c>
      <c r="H44" s="346">
        <v>465.72799999999995</v>
      </c>
      <c r="I44" s="346"/>
      <c r="J44" s="346"/>
      <c r="K44" s="346"/>
      <c r="L44" s="346"/>
      <c r="M44" s="346">
        <v>224.97000000000003</v>
      </c>
      <c r="N44" s="346">
        <f t="shared" si="9"/>
        <v>749.9</v>
      </c>
      <c r="O44" s="346">
        <v>0</v>
      </c>
      <c r="P44" s="346">
        <v>29.600999999999999</v>
      </c>
      <c r="Q44" s="346">
        <v>29.600999999999999</v>
      </c>
      <c r="R44" s="346">
        <v>465.72799999999995</v>
      </c>
      <c r="S44" s="346">
        <v>0</v>
      </c>
      <c r="T44" s="346">
        <v>0</v>
      </c>
      <c r="U44" s="346">
        <v>0</v>
      </c>
      <c r="V44" s="346">
        <v>0</v>
      </c>
      <c r="W44" s="346">
        <v>224.97000000000003</v>
      </c>
      <c r="X44" s="346">
        <f t="shared" si="10"/>
        <v>749.9</v>
      </c>
      <c r="Y44" s="346"/>
      <c r="Z44" s="346">
        <v>29.600999999999999</v>
      </c>
      <c r="AA44" s="346">
        <v>29.600999999999999</v>
      </c>
      <c r="AB44" s="346">
        <v>465.72799999999995</v>
      </c>
      <c r="AC44" s="346"/>
      <c r="AD44" s="346"/>
      <c r="AE44" s="346"/>
      <c r="AF44" s="346"/>
      <c r="AG44" s="346">
        <v>224.97000000000003</v>
      </c>
      <c r="AH44" s="346">
        <f t="shared" si="5"/>
        <v>3.9473263101746898</v>
      </c>
      <c r="AI44" s="346">
        <f t="shared" si="6"/>
        <v>70</v>
      </c>
      <c r="AJ44" s="346">
        <v>60</v>
      </c>
      <c r="AK44" s="346">
        <v>80</v>
      </c>
      <c r="AL44" s="355" t="s">
        <v>103</v>
      </c>
    </row>
    <row r="45" spans="1:38" s="144" customFormat="1" ht="46.8">
      <c r="A45" s="346">
        <v>9</v>
      </c>
      <c r="B45" s="237" t="s">
        <v>348</v>
      </c>
      <c r="C45" s="346">
        <v>183.8</v>
      </c>
      <c r="D45" s="346">
        <f t="shared" si="8"/>
        <v>183.79999999999998</v>
      </c>
      <c r="E45" s="346">
        <v>0</v>
      </c>
      <c r="F45" s="346">
        <v>12.715999999999999</v>
      </c>
      <c r="G45" s="346">
        <v>12.715999999999999</v>
      </c>
      <c r="H45" s="346">
        <v>103.22800000000001</v>
      </c>
      <c r="I45" s="346"/>
      <c r="J45" s="346"/>
      <c r="K45" s="346"/>
      <c r="L45" s="346"/>
      <c r="M45" s="346">
        <v>55.139999999999986</v>
      </c>
      <c r="N45" s="346">
        <f t="shared" si="9"/>
        <v>183.79999999999998</v>
      </c>
      <c r="O45" s="346">
        <v>0</v>
      </c>
      <c r="P45" s="346">
        <v>12.715999999999999</v>
      </c>
      <c r="Q45" s="346">
        <v>12.715999999999999</v>
      </c>
      <c r="R45" s="346">
        <v>103.22800000000001</v>
      </c>
      <c r="S45" s="346">
        <v>0</v>
      </c>
      <c r="T45" s="346">
        <v>0</v>
      </c>
      <c r="U45" s="346">
        <v>0</v>
      </c>
      <c r="V45" s="346">
        <v>0</v>
      </c>
      <c r="W45" s="346">
        <v>55.139999999999986</v>
      </c>
      <c r="X45" s="346">
        <f t="shared" si="10"/>
        <v>183.79999999999998</v>
      </c>
      <c r="Y45" s="346"/>
      <c r="Z45" s="346">
        <v>12.715999999999999</v>
      </c>
      <c r="AA45" s="346">
        <v>12.715999999999999</v>
      </c>
      <c r="AB45" s="346">
        <v>103.22800000000001</v>
      </c>
      <c r="AC45" s="346"/>
      <c r="AD45" s="346"/>
      <c r="AE45" s="346"/>
      <c r="AF45" s="346"/>
      <c r="AG45" s="346">
        <v>55.139999999999986</v>
      </c>
      <c r="AH45" s="346">
        <f t="shared" si="5"/>
        <v>6.9183895538628946</v>
      </c>
      <c r="AI45" s="346">
        <f t="shared" si="6"/>
        <v>70</v>
      </c>
      <c r="AJ45" s="346">
        <v>60</v>
      </c>
      <c r="AK45" s="346">
        <v>80</v>
      </c>
      <c r="AL45" s="355" t="s">
        <v>103</v>
      </c>
    </row>
    <row r="46" spans="1:38" s="144" customFormat="1" ht="46.8">
      <c r="A46" s="346">
        <v>10</v>
      </c>
      <c r="B46" s="237" t="s">
        <v>349</v>
      </c>
      <c r="C46" s="346">
        <v>493.5</v>
      </c>
      <c r="D46" s="346">
        <f t="shared" si="8"/>
        <v>493.50000000000006</v>
      </c>
      <c r="E46" s="346">
        <v>0</v>
      </c>
      <c r="F46" s="346">
        <v>22.044</v>
      </c>
      <c r="G46" s="346">
        <v>22.044</v>
      </c>
      <c r="H46" s="346">
        <v>301.36200000000002</v>
      </c>
      <c r="I46" s="346"/>
      <c r="J46" s="346"/>
      <c r="K46" s="346"/>
      <c r="L46" s="346"/>
      <c r="M46" s="346">
        <v>148.05000000000001</v>
      </c>
      <c r="N46" s="346">
        <f t="shared" si="9"/>
        <v>493.50000000000006</v>
      </c>
      <c r="O46" s="346">
        <v>0</v>
      </c>
      <c r="P46" s="346">
        <v>22.044</v>
      </c>
      <c r="Q46" s="346">
        <v>22.044</v>
      </c>
      <c r="R46" s="346">
        <v>301.36200000000002</v>
      </c>
      <c r="S46" s="346">
        <v>0</v>
      </c>
      <c r="T46" s="346">
        <v>0</v>
      </c>
      <c r="U46" s="346">
        <v>0</v>
      </c>
      <c r="V46" s="346">
        <v>0</v>
      </c>
      <c r="W46" s="346">
        <v>148.05000000000001</v>
      </c>
      <c r="X46" s="346">
        <f t="shared" si="10"/>
        <v>493.50000000000006</v>
      </c>
      <c r="Y46" s="346"/>
      <c r="Z46" s="346">
        <v>22.044</v>
      </c>
      <c r="AA46" s="346">
        <v>22.044</v>
      </c>
      <c r="AB46" s="346">
        <v>301.36200000000002</v>
      </c>
      <c r="AC46" s="346"/>
      <c r="AD46" s="346"/>
      <c r="AE46" s="346"/>
      <c r="AF46" s="346"/>
      <c r="AG46" s="346">
        <v>148.05000000000001</v>
      </c>
      <c r="AH46" s="346">
        <f t="shared" si="5"/>
        <v>4.4668693009118545</v>
      </c>
      <c r="AI46" s="346">
        <f t="shared" si="6"/>
        <v>70</v>
      </c>
      <c r="AJ46" s="346">
        <v>60</v>
      </c>
      <c r="AK46" s="346">
        <v>80</v>
      </c>
      <c r="AL46" s="355" t="s">
        <v>103</v>
      </c>
    </row>
    <row r="47" spans="1:38" s="144" customFormat="1" ht="46.8">
      <c r="A47" s="346">
        <v>11</v>
      </c>
      <c r="B47" s="237" t="s">
        <v>350</v>
      </c>
      <c r="C47" s="346">
        <v>980.6</v>
      </c>
      <c r="D47" s="346">
        <f t="shared" si="8"/>
        <v>980.6</v>
      </c>
      <c r="E47" s="346">
        <v>0</v>
      </c>
      <c r="F47" s="346">
        <v>35.898499999999999</v>
      </c>
      <c r="G47" s="346">
        <v>35.898499999999999</v>
      </c>
      <c r="H47" s="346">
        <v>614.62299999999993</v>
      </c>
      <c r="I47" s="346"/>
      <c r="J47" s="346"/>
      <c r="K47" s="346"/>
      <c r="L47" s="346"/>
      <c r="M47" s="346">
        <v>294.18000000000006</v>
      </c>
      <c r="N47" s="346">
        <f t="shared" si="9"/>
        <v>980.6</v>
      </c>
      <c r="O47" s="346">
        <v>0</v>
      </c>
      <c r="P47" s="346">
        <v>35.898499999999999</v>
      </c>
      <c r="Q47" s="346">
        <v>35.898499999999999</v>
      </c>
      <c r="R47" s="346">
        <v>614.62299999999993</v>
      </c>
      <c r="S47" s="346">
        <v>0</v>
      </c>
      <c r="T47" s="346">
        <v>0</v>
      </c>
      <c r="U47" s="346">
        <v>0</v>
      </c>
      <c r="V47" s="346">
        <v>0</v>
      </c>
      <c r="W47" s="346">
        <v>294.18000000000006</v>
      </c>
      <c r="X47" s="346">
        <f t="shared" si="10"/>
        <v>980.6</v>
      </c>
      <c r="Y47" s="346"/>
      <c r="Z47" s="346">
        <v>35.898499999999999</v>
      </c>
      <c r="AA47" s="346">
        <v>35.898499999999999</v>
      </c>
      <c r="AB47" s="346">
        <v>614.62299999999993</v>
      </c>
      <c r="AC47" s="346"/>
      <c r="AD47" s="346"/>
      <c r="AE47" s="346"/>
      <c r="AF47" s="346"/>
      <c r="AG47" s="346">
        <v>294.18000000000006</v>
      </c>
      <c r="AH47" s="346">
        <f t="shared" si="5"/>
        <v>3.6608708953701816</v>
      </c>
      <c r="AI47" s="346">
        <f t="shared" si="6"/>
        <v>70</v>
      </c>
      <c r="AJ47" s="346">
        <v>60</v>
      </c>
      <c r="AK47" s="346">
        <v>80</v>
      </c>
      <c r="AL47" s="355" t="s">
        <v>103</v>
      </c>
    </row>
    <row r="48" spans="1:38" s="144" customFormat="1" ht="46.8">
      <c r="A48" s="346">
        <v>12</v>
      </c>
      <c r="B48" s="237" t="s">
        <v>351</v>
      </c>
      <c r="C48" s="346">
        <v>912.5</v>
      </c>
      <c r="D48" s="346">
        <f t="shared" si="8"/>
        <v>912.50000000000011</v>
      </c>
      <c r="E48" s="346">
        <v>0</v>
      </c>
      <c r="F48" s="346">
        <v>58.530999999999999</v>
      </c>
      <c r="G48" s="346">
        <v>58.530999999999999</v>
      </c>
      <c r="H48" s="346">
        <v>521.6880000000001</v>
      </c>
      <c r="I48" s="346"/>
      <c r="J48" s="346"/>
      <c r="K48" s="346"/>
      <c r="L48" s="346"/>
      <c r="M48" s="346">
        <v>273.75</v>
      </c>
      <c r="N48" s="346">
        <f t="shared" si="9"/>
        <v>912.50000000000011</v>
      </c>
      <c r="O48" s="346">
        <v>0</v>
      </c>
      <c r="P48" s="346">
        <v>58.530999999999999</v>
      </c>
      <c r="Q48" s="346">
        <v>58.530999999999999</v>
      </c>
      <c r="R48" s="346">
        <v>521.6880000000001</v>
      </c>
      <c r="S48" s="346">
        <v>0</v>
      </c>
      <c r="T48" s="346">
        <v>0</v>
      </c>
      <c r="U48" s="346">
        <v>0</v>
      </c>
      <c r="V48" s="346">
        <v>0</v>
      </c>
      <c r="W48" s="346">
        <v>273.75</v>
      </c>
      <c r="X48" s="346">
        <f t="shared" si="10"/>
        <v>912.50000000000011</v>
      </c>
      <c r="Y48" s="346"/>
      <c r="Z48" s="346">
        <v>58.530999999999999</v>
      </c>
      <c r="AA48" s="346">
        <v>58.530999999999999</v>
      </c>
      <c r="AB48" s="346">
        <v>521.6880000000001</v>
      </c>
      <c r="AC48" s="346"/>
      <c r="AD48" s="346"/>
      <c r="AE48" s="346"/>
      <c r="AF48" s="346"/>
      <c r="AG48" s="346">
        <v>273.75</v>
      </c>
      <c r="AH48" s="346">
        <f t="shared" si="5"/>
        <v>6.4143561643835607</v>
      </c>
      <c r="AI48" s="346">
        <f t="shared" si="6"/>
        <v>70.000000000000014</v>
      </c>
      <c r="AJ48" s="346">
        <v>60</v>
      </c>
      <c r="AK48" s="346">
        <v>80</v>
      </c>
      <c r="AL48" s="355" t="s">
        <v>103</v>
      </c>
    </row>
    <row r="49" spans="1:38" s="144" customFormat="1" ht="46.8">
      <c r="A49" s="346">
        <v>13</v>
      </c>
      <c r="B49" s="237" t="s">
        <v>352</v>
      </c>
      <c r="C49" s="346">
        <v>811.8</v>
      </c>
      <c r="D49" s="346">
        <f t="shared" si="8"/>
        <v>811.8</v>
      </c>
      <c r="E49" s="346">
        <v>0</v>
      </c>
      <c r="F49" s="346">
        <v>32.747</v>
      </c>
      <c r="G49" s="346">
        <v>32.747</v>
      </c>
      <c r="H49" s="346">
        <v>502.76599999999991</v>
      </c>
      <c r="I49" s="346"/>
      <c r="J49" s="346"/>
      <c r="K49" s="346"/>
      <c r="L49" s="346"/>
      <c r="M49" s="346">
        <v>243.54000000000013</v>
      </c>
      <c r="N49" s="346">
        <f t="shared" si="9"/>
        <v>811.8</v>
      </c>
      <c r="O49" s="346">
        <v>0</v>
      </c>
      <c r="P49" s="346">
        <v>32.747</v>
      </c>
      <c r="Q49" s="346">
        <v>32.747</v>
      </c>
      <c r="R49" s="346">
        <v>502.76599999999991</v>
      </c>
      <c r="S49" s="346">
        <v>0</v>
      </c>
      <c r="T49" s="346">
        <v>0</v>
      </c>
      <c r="U49" s="346">
        <v>0</v>
      </c>
      <c r="V49" s="346">
        <v>0</v>
      </c>
      <c r="W49" s="346">
        <v>243.54000000000013</v>
      </c>
      <c r="X49" s="346">
        <f t="shared" si="10"/>
        <v>811.8</v>
      </c>
      <c r="Y49" s="346"/>
      <c r="Z49" s="346">
        <v>32.747</v>
      </c>
      <c r="AA49" s="346">
        <v>32.747</v>
      </c>
      <c r="AB49" s="346">
        <v>502.76599999999991</v>
      </c>
      <c r="AC49" s="346"/>
      <c r="AD49" s="346"/>
      <c r="AE49" s="346"/>
      <c r="AF49" s="346"/>
      <c r="AG49" s="346">
        <v>243.54000000000013</v>
      </c>
      <c r="AH49" s="346">
        <f t="shared" si="5"/>
        <v>4.0338753387533881</v>
      </c>
      <c r="AI49" s="346">
        <f t="shared" si="6"/>
        <v>69.999999999999986</v>
      </c>
      <c r="AJ49" s="346">
        <v>60</v>
      </c>
      <c r="AK49" s="346">
        <v>80</v>
      </c>
      <c r="AL49" s="355" t="s">
        <v>103</v>
      </c>
    </row>
    <row r="50" spans="1:38" s="144" customFormat="1" ht="46.8">
      <c r="A50" s="346">
        <v>14</v>
      </c>
      <c r="B50" s="237" t="s">
        <v>353</v>
      </c>
      <c r="C50" s="346">
        <v>277</v>
      </c>
      <c r="D50" s="346">
        <f t="shared" si="8"/>
        <v>277</v>
      </c>
      <c r="E50" s="346">
        <v>0</v>
      </c>
      <c r="F50" s="346">
        <v>17.561499999999999</v>
      </c>
      <c r="G50" s="346">
        <v>17.561499999999999</v>
      </c>
      <c r="H50" s="346">
        <v>158.77699999999999</v>
      </c>
      <c r="I50" s="346"/>
      <c r="J50" s="346"/>
      <c r="K50" s="346"/>
      <c r="L50" s="346"/>
      <c r="M50" s="346">
        <v>83.1</v>
      </c>
      <c r="N50" s="346">
        <f t="shared" si="9"/>
        <v>277</v>
      </c>
      <c r="O50" s="346">
        <v>0</v>
      </c>
      <c r="P50" s="346">
        <v>17.561499999999999</v>
      </c>
      <c r="Q50" s="346">
        <v>17.561499999999999</v>
      </c>
      <c r="R50" s="346">
        <v>158.77699999999999</v>
      </c>
      <c r="S50" s="346">
        <v>0</v>
      </c>
      <c r="T50" s="346">
        <v>0</v>
      </c>
      <c r="U50" s="346">
        <v>0</v>
      </c>
      <c r="V50" s="346">
        <v>0</v>
      </c>
      <c r="W50" s="346">
        <v>83.1</v>
      </c>
      <c r="X50" s="346">
        <f t="shared" si="10"/>
        <v>277</v>
      </c>
      <c r="Y50" s="346"/>
      <c r="Z50" s="346">
        <v>17.561499999999999</v>
      </c>
      <c r="AA50" s="346">
        <v>17.561499999999999</v>
      </c>
      <c r="AB50" s="346">
        <v>158.77699999999999</v>
      </c>
      <c r="AC50" s="346"/>
      <c r="AD50" s="346"/>
      <c r="AE50" s="346"/>
      <c r="AF50" s="346"/>
      <c r="AG50" s="346">
        <v>83.1</v>
      </c>
      <c r="AH50" s="346">
        <f t="shared" si="5"/>
        <v>6.339891696750902</v>
      </c>
      <c r="AI50" s="346">
        <f t="shared" si="6"/>
        <v>70</v>
      </c>
      <c r="AJ50" s="346">
        <v>60</v>
      </c>
      <c r="AK50" s="346">
        <v>80</v>
      </c>
      <c r="AL50" s="355" t="s">
        <v>103</v>
      </c>
    </row>
    <row r="51" spans="1:38" s="144" customFormat="1" ht="46.8">
      <c r="A51" s="346">
        <v>15</v>
      </c>
      <c r="B51" s="237" t="s">
        <v>354</v>
      </c>
      <c r="C51" s="346">
        <v>850.5</v>
      </c>
      <c r="D51" s="346">
        <f t="shared" si="8"/>
        <v>850.5</v>
      </c>
      <c r="E51" s="346">
        <v>0</v>
      </c>
      <c r="F51" s="346">
        <v>48.828000000000003</v>
      </c>
      <c r="G51" s="346">
        <v>48.828000000000003</v>
      </c>
      <c r="H51" s="346">
        <v>497.69399999999996</v>
      </c>
      <c r="I51" s="346"/>
      <c r="J51" s="346"/>
      <c r="K51" s="346"/>
      <c r="L51" s="346"/>
      <c r="M51" s="346">
        <v>255.15000000000009</v>
      </c>
      <c r="N51" s="346">
        <f t="shared" si="9"/>
        <v>850.5</v>
      </c>
      <c r="O51" s="346">
        <v>0</v>
      </c>
      <c r="P51" s="346">
        <v>48.828000000000003</v>
      </c>
      <c r="Q51" s="346">
        <v>48.828000000000003</v>
      </c>
      <c r="R51" s="346">
        <v>497.69399999999996</v>
      </c>
      <c r="S51" s="346">
        <v>0</v>
      </c>
      <c r="T51" s="346">
        <v>0</v>
      </c>
      <c r="U51" s="346">
        <v>0</v>
      </c>
      <c r="V51" s="346">
        <v>0</v>
      </c>
      <c r="W51" s="346">
        <v>255.15000000000009</v>
      </c>
      <c r="X51" s="346">
        <f t="shared" si="10"/>
        <v>850.5</v>
      </c>
      <c r="Y51" s="346"/>
      <c r="Z51" s="346">
        <v>48.828000000000003</v>
      </c>
      <c r="AA51" s="346">
        <v>48.828000000000003</v>
      </c>
      <c r="AB51" s="346">
        <v>497.69399999999996</v>
      </c>
      <c r="AC51" s="346"/>
      <c r="AD51" s="346"/>
      <c r="AE51" s="346"/>
      <c r="AF51" s="346"/>
      <c r="AG51" s="346">
        <v>255.15000000000009</v>
      </c>
      <c r="AH51" s="346">
        <f t="shared" si="5"/>
        <v>5.7410934744268083</v>
      </c>
      <c r="AI51" s="346">
        <f t="shared" si="6"/>
        <v>69.999999999999986</v>
      </c>
      <c r="AJ51" s="346">
        <v>60</v>
      </c>
      <c r="AK51" s="346">
        <v>80</v>
      </c>
      <c r="AL51" s="355" t="s">
        <v>103</v>
      </c>
    </row>
    <row r="52" spans="1:38" s="159" customFormat="1" ht="12">
      <c r="A52" s="164"/>
      <c r="B52" s="235" t="s">
        <v>263</v>
      </c>
      <c r="C52" s="158">
        <f>SUM(C53:C66)</f>
        <v>18795.899999999998</v>
      </c>
      <c r="D52" s="158">
        <f t="shared" ref="D52:AG52" si="13">SUM(D53:D66)</f>
        <v>18795.899999999998</v>
      </c>
      <c r="E52" s="158">
        <f t="shared" si="13"/>
        <v>1696</v>
      </c>
      <c r="F52" s="158">
        <f t="shared" si="13"/>
        <v>2458.4522000000002</v>
      </c>
      <c r="G52" s="158">
        <f t="shared" si="13"/>
        <v>444.7928</v>
      </c>
      <c r="H52" s="158">
        <f t="shared" si="13"/>
        <v>10450.995000000001</v>
      </c>
      <c r="I52" s="158">
        <f t="shared" si="13"/>
        <v>0</v>
      </c>
      <c r="J52" s="158">
        <f t="shared" si="13"/>
        <v>0</v>
      </c>
      <c r="K52" s="158">
        <f t="shared" si="13"/>
        <v>0</v>
      </c>
      <c r="L52" s="158">
        <f t="shared" si="13"/>
        <v>0</v>
      </c>
      <c r="M52" s="158">
        <f t="shared" si="13"/>
        <v>3745.66</v>
      </c>
      <c r="N52" s="158">
        <f t="shared" si="13"/>
        <v>18795.899999999998</v>
      </c>
      <c r="O52" s="158">
        <f t="shared" si="13"/>
        <v>1696</v>
      </c>
      <c r="P52" s="158">
        <f t="shared" si="13"/>
        <v>2458.4522000000002</v>
      </c>
      <c r="Q52" s="158">
        <f t="shared" si="13"/>
        <v>444.7928</v>
      </c>
      <c r="R52" s="158">
        <f t="shared" si="13"/>
        <v>10450.995000000001</v>
      </c>
      <c r="S52" s="158">
        <f t="shared" si="13"/>
        <v>0</v>
      </c>
      <c r="T52" s="158">
        <f t="shared" si="13"/>
        <v>0</v>
      </c>
      <c r="U52" s="158">
        <f t="shared" si="13"/>
        <v>0</v>
      </c>
      <c r="V52" s="158">
        <f t="shared" si="13"/>
        <v>0</v>
      </c>
      <c r="W52" s="158">
        <f t="shared" si="13"/>
        <v>3745.66</v>
      </c>
      <c r="X52" s="158">
        <f t="shared" si="13"/>
        <v>18795.899999999998</v>
      </c>
      <c r="Y52" s="158">
        <f t="shared" si="13"/>
        <v>1696</v>
      </c>
      <c r="Z52" s="158">
        <f t="shared" si="13"/>
        <v>2458.4522000000002</v>
      </c>
      <c r="AA52" s="158">
        <f t="shared" si="13"/>
        <v>444.7928</v>
      </c>
      <c r="AB52" s="158">
        <f t="shared" si="13"/>
        <v>10450.995000000001</v>
      </c>
      <c r="AC52" s="158">
        <f t="shared" si="13"/>
        <v>0</v>
      </c>
      <c r="AD52" s="158">
        <f t="shared" si="13"/>
        <v>0</v>
      </c>
      <c r="AE52" s="158">
        <f t="shared" si="13"/>
        <v>0</v>
      </c>
      <c r="AF52" s="158">
        <f t="shared" si="13"/>
        <v>0</v>
      </c>
      <c r="AG52" s="158">
        <f t="shared" si="13"/>
        <v>3745.66</v>
      </c>
      <c r="AH52" s="158"/>
      <c r="AI52" s="158"/>
      <c r="AJ52" s="158"/>
      <c r="AK52" s="158"/>
    </row>
    <row r="53" spans="1:38" s="144" customFormat="1" ht="46.8">
      <c r="A53" s="346">
        <v>1</v>
      </c>
      <c r="B53" s="232" t="s">
        <v>314</v>
      </c>
      <c r="C53" s="346">
        <v>7103.1</v>
      </c>
      <c r="D53" s="346">
        <f t="shared" si="8"/>
        <v>7103.1</v>
      </c>
      <c r="E53" s="346">
        <v>1696</v>
      </c>
      <c r="F53" s="346">
        <v>2000</v>
      </c>
      <c r="G53" s="346">
        <v>0</v>
      </c>
      <c r="H53" s="346">
        <v>2000</v>
      </c>
      <c r="I53" s="346"/>
      <c r="J53" s="346"/>
      <c r="K53" s="346"/>
      <c r="L53" s="346"/>
      <c r="M53" s="346">
        <v>1407.1000000000004</v>
      </c>
      <c r="N53" s="346">
        <f t="shared" si="9"/>
        <v>7103.1</v>
      </c>
      <c r="O53" s="346">
        <v>1696</v>
      </c>
      <c r="P53" s="346">
        <v>2000</v>
      </c>
      <c r="Q53" s="346">
        <v>0</v>
      </c>
      <c r="R53" s="346">
        <v>2000</v>
      </c>
      <c r="S53" s="346">
        <v>0</v>
      </c>
      <c r="T53" s="346">
        <v>0</v>
      </c>
      <c r="U53" s="346">
        <v>0</v>
      </c>
      <c r="V53" s="346">
        <v>0</v>
      </c>
      <c r="W53" s="346">
        <v>1407.1000000000004</v>
      </c>
      <c r="X53" s="346">
        <f t="shared" si="10"/>
        <v>7103.1</v>
      </c>
      <c r="Y53" s="346">
        <v>1696</v>
      </c>
      <c r="Z53" s="346">
        <v>2000</v>
      </c>
      <c r="AA53" s="346"/>
      <c r="AB53" s="346">
        <v>2000</v>
      </c>
      <c r="AC53" s="346"/>
      <c r="AD53" s="346"/>
      <c r="AE53" s="346"/>
      <c r="AF53" s="346"/>
      <c r="AG53" s="346">
        <v>1407.1000000000004</v>
      </c>
      <c r="AH53" s="346">
        <f t="shared" si="5"/>
        <v>52.033619124044428</v>
      </c>
      <c r="AI53" s="346">
        <f t="shared" si="6"/>
        <v>80.190339429263275</v>
      </c>
      <c r="AJ53" s="346">
        <v>85</v>
      </c>
      <c r="AK53" s="346">
        <v>95</v>
      </c>
      <c r="AL53" s="355" t="s">
        <v>84</v>
      </c>
    </row>
    <row r="54" spans="1:38" s="144" customFormat="1" ht="93.6">
      <c r="A54" s="346">
        <v>2</v>
      </c>
      <c r="B54" s="236" t="s">
        <v>332</v>
      </c>
      <c r="C54" s="346">
        <v>1520.8</v>
      </c>
      <c r="D54" s="346">
        <f t="shared" si="8"/>
        <v>1520.8</v>
      </c>
      <c r="E54" s="346">
        <v>0</v>
      </c>
      <c r="F54" s="346">
        <v>70.084999999999994</v>
      </c>
      <c r="G54" s="346">
        <v>70.084999999999994</v>
      </c>
      <c r="H54" s="346">
        <v>1076.47</v>
      </c>
      <c r="I54" s="346"/>
      <c r="J54" s="346"/>
      <c r="K54" s="346"/>
      <c r="L54" s="346"/>
      <c r="M54" s="346">
        <v>304.15999999999985</v>
      </c>
      <c r="N54" s="346">
        <f t="shared" si="9"/>
        <v>1520.8</v>
      </c>
      <c r="O54" s="346">
        <v>0</v>
      </c>
      <c r="P54" s="346">
        <v>70.084999999999994</v>
      </c>
      <c r="Q54" s="346">
        <v>70.084999999999994</v>
      </c>
      <c r="R54" s="346">
        <v>1076.47</v>
      </c>
      <c r="S54" s="346">
        <v>0</v>
      </c>
      <c r="T54" s="346">
        <v>0</v>
      </c>
      <c r="U54" s="346">
        <v>0</v>
      </c>
      <c r="V54" s="346">
        <v>0</v>
      </c>
      <c r="W54" s="346">
        <v>304.15999999999985</v>
      </c>
      <c r="X54" s="346">
        <f t="shared" si="10"/>
        <v>1520.8</v>
      </c>
      <c r="Y54" s="346"/>
      <c r="Z54" s="346">
        <v>70.084999999999994</v>
      </c>
      <c r="AA54" s="346">
        <v>70.084999999999994</v>
      </c>
      <c r="AB54" s="346">
        <v>1076.47</v>
      </c>
      <c r="AC54" s="346"/>
      <c r="AD54" s="346"/>
      <c r="AE54" s="346"/>
      <c r="AF54" s="346"/>
      <c r="AG54" s="346">
        <v>304.15999999999985</v>
      </c>
      <c r="AH54" s="346">
        <f t="shared" si="5"/>
        <v>4.6084297738032607</v>
      </c>
      <c r="AI54" s="346">
        <f t="shared" si="6"/>
        <v>80</v>
      </c>
      <c r="AJ54" s="346">
        <v>60</v>
      </c>
      <c r="AK54" s="346">
        <v>80</v>
      </c>
      <c r="AL54" s="354" t="s">
        <v>104</v>
      </c>
    </row>
    <row r="55" spans="1:38" s="144" customFormat="1" ht="46.8">
      <c r="A55" s="346">
        <v>3</v>
      </c>
      <c r="B55" s="236" t="s">
        <v>333</v>
      </c>
      <c r="C55" s="346">
        <v>1221</v>
      </c>
      <c r="D55" s="346">
        <f t="shared" si="8"/>
        <v>1221</v>
      </c>
      <c r="E55" s="346">
        <v>0</v>
      </c>
      <c r="F55" s="346">
        <v>77.040000000000006</v>
      </c>
      <c r="G55" s="346">
        <v>51.360000000000007</v>
      </c>
      <c r="H55" s="346">
        <v>848.40000000000009</v>
      </c>
      <c r="I55" s="346"/>
      <c r="J55" s="346"/>
      <c r="K55" s="346"/>
      <c r="L55" s="346"/>
      <c r="M55" s="346">
        <v>244.20000000000005</v>
      </c>
      <c r="N55" s="346">
        <f t="shared" si="9"/>
        <v>1221</v>
      </c>
      <c r="O55" s="346">
        <v>0</v>
      </c>
      <c r="P55" s="346">
        <v>77.040000000000006</v>
      </c>
      <c r="Q55" s="346">
        <v>51.360000000000007</v>
      </c>
      <c r="R55" s="346">
        <v>848.40000000000009</v>
      </c>
      <c r="S55" s="346">
        <v>0</v>
      </c>
      <c r="T55" s="346">
        <v>0</v>
      </c>
      <c r="U55" s="346">
        <v>0</v>
      </c>
      <c r="V55" s="346">
        <v>0</v>
      </c>
      <c r="W55" s="346">
        <v>244.20000000000005</v>
      </c>
      <c r="X55" s="346">
        <f t="shared" si="10"/>
        <v>1221</v>
      </c>
      <c r="Y55" s="346"/>
      <c r="Z55" s="346">
        <v>77.040000000000006</v>
      </c>
      <c r="AA55" s="346">
        <v>51.360000000000007</v>
      </c>
      <c r="AB55" s="346">
        <v>848.40000000000009</v>
      </c>
      <c r="AC55" s="346"/>
      <c r="AD55" s="346"/>
      <c r="AE55" s="346"/>
      <c r="AF55" s="346"/>
      <c r="AG55" s="346">
        <v>244.20000000000005</v>
      </c>
      <c r="AH55" s="346">
        <f t="shared" si="5"/>
        <v>6.3095823095823098</v>
      </c>
      <c r="AI55" s="346">
        <f t="shared" si="6"/>
        <v>80</v>
      </c>
      <c r="AJ55" s="346">
        <v>60</v>
      </c>
      <c r="AK55" s="346">
        <v>80</v>
      </c>
      <c r="AL55" s="355" t="s">
        <v>102</v>
      </c>
    </row>
    <row r="56" spans="1:38" s="144" customFormat="1" ht="46.8">
      <c r="A56" s="346">
        <v>4</v>
      </c>
      <c r="B56" s="236" t="s">
        <v>334</v>
      </c>
      <c r="C56" s="346">
        <v>879.8</v>
      </c>
      <c r="D56" s="346">
        <f t="shared" si="8"/>
        <v>879.80000000000007</v>
      </c>
      <c r="E56" s="346">
        <v>0</v>
      </c>
      <c r="F56" s="346">
        <v>39.02825</v>
      </c>
      <c r="G56" s="346">
        <v>39.02825</v>
      </c>
      <c r="H56" s="346">
        <v>625.78350000000012</v>
      </c>
      <c r="I56" s="346"/>
      <c r="J56" s="346"/>
      <c r="K56" s="346"/>
      <c r="L56" s="346"/>
      <c r="M56" s="346">
        <v>175.95999999999992</v>
      </c>
      <c r="N56" s="346">
        <f t="shared" si="9"/>
        <v>879.80000000000007</v>
      </c>
      <c r="O56" s="346">
        <v>0</v>
      </c>
      <c r="P56" s="346">
        <v>39.02825</v>
      </c>
      <c r="Q56" s="346">
        <v>39.02825</v>
      </c>
      <c r="R56" s="346">
        <v>625.78350000000012</v>
      </c>
      <c r="S56" s="346">
        <v>0</v>
      </c>
      <c r="T56" s="346">
        <v>0</v>
      </c>
      <c r="U56" s="346">
        <v>0</v>
      </c>
      <c r="V56" s="346">
        <v>0</v>
      </c>
      <c r="W56" s="346">
        <v>175.95999999999992</v>
      </c>
      <c r="X56" s="346">
        <f t="shared" si="10"/>
        <v>879.80000000000007</v>
      </c>
      <c r="Y56" s="346"/>
      <c r="Z56" s="346">
        <v>39.02825</v>
      </c>
      <c r="AA56" s="346">
        <v>39.02825</v>
      </c>
      <c r="AB56" s="346">
        <v>625.78350000000012</v>
      </c>
      <c r="AC56" s="346"/>
      <c r="AD56" s="346"/>
      <c r="AE56" s="346"/>
      <c r="AF56" s="346"/>
      <c r="AG56" s="346">
        <v>175.95999999999992</v>
      </c>
      <c r="AH56" s="346">
        <f t="shared" si="5"/>
        <v>4.4360365992270969</v>
      </c>
      <c r="AI56" s="346">
        <f t="shared" si="6"/>
        <v>80.000000000000014</v>
      </c>
      <c r="AJ56" s="346">
        <v>60</v>
      </c>
      <c r="AK56" s="346">
        <v>80</v>
      </c>
      <c r="AL56" s="355" t="s">
        <v>102</v>
      </c>
    </row>
    <row r="57" spans="1:38" s="144" customFormat="1" ht="93.6">
      <c r="A57" s="346">
        <v>5</v>
      </c>
      <c r="B57" s="236" t="s">
        <v>325</v>
      </c>
      <c r="C57" s="346">
        <v>400</v>
      </c>
      <c r="D57" s="346">
        <f t="shared" si="8"/>
        <v>400</v>
      </c>
      <c r="E57" s="346">
        <v>0</v>
      </c>
      <c r="F57" s="346">
        <v>15.231450000000001</v>
      </c>
      <c r="G57" s="346">
        <v>35.540050000000001</v>
      </c>
      <c r="H57" s="346">
        <v>269.2285</v>
      </c>
      <c r="I57" s="346"/>
      <c r="J57" s="346"/>
      <c r="K57" s="346"/>
      <c r="L57" s="346"/>
      <c r="M57" s="346">
        <v>80</v>
      </c>
      <c r="N57" s="346">
        <f t="shared" si="9"/>
        <v>400</v>
      </c>
      <c r="O57" s="346">
        <v>0</v>
      </c>
      <c r="P57" s="346">
        <v>15.231450000000001</v>
      </c>
      <c r="Q57" s="346">
        <v>35.540050000000001</v>
      </c>
      <c r="R57" s="346">
        <v>269.2285</v>
      </c>
      <c r="S57" s="346">
        <v>0</v>
      </c>
      <c r="T57" s="346">
        <v>0</v>
      </c>
      <c r="U57" s="346">
        <v>0</v>
      </c>
      <c r="V57" s="346">
        <v>0</v>
      </c>
      <c r="W57" s="346">
        <v>80</v>
      </c>
      <c r="X57" s="346">
        <f t="shared" si="10"/>
        <v>400</v>
      </c>
      <c r="Y57" s="346"/>
      <c r="Z57" s="346">
        <v>15.231450000000001</v>
      </c>
      <c r="AA57" s="346">
        <v>35.540050000000001</v>
      </c>
      <c r="AB57" s="346">
        <v>269.2285</v>
      </c>
      <c r="AC57" s="346"/>
      <c r="AD57" s="346"/>
      <c r="AE57" s="346"/>
      <c r="AF57" s="346"/>
      <c r="AG57" s="346">
        <v>80</v>
      </c>
      <c r="AH57" s="346">
        <f t="shared" si="5"/>
        <v>3.8078625000000006</v>
      </c>
      <c r="AI57" s="346">
        <f t="shared" si="6"/>
        <v>80</v>
      </c>
      <c r="AJ57" s="346">
        <v>60</v>
      </c>
      <c r="AK57" s="346">
        <v>80</v>
      </c>
      <c r="AL57" s="354" t="s">
        <v>104</v>
      </c>
    </row>
    <row r="58" spans="1:38" s="144" customFormat="1" ht="46.8">
      <c r="A58" s="346">
        <v>6</v>
      </c>
      <c r="B58" s="236" t="s">
        <v>327</v>
      </c>
      <c r="C58" s="346">
        <v>906.9</v>
      </c>
      <c r="D58" s="346">
        <f t="shared" si="8"/>
        <v>906.89999999999986</v>
      </c>
      <c r="E58" s="346">
        <v>0</v>
      </c>
      <c r="F58" s="346">
        <v>26.835599999999999</v>
      </c>
      <c r="G58" s="346">
        <v>40.253399999999999</v>
      </c>
      <c r="H58" s="346">
        <v>658.43100000000004</v>
      </c>
      <c r="I58" s="346"/>
      <c r="J58" s="346"/>
      <c r="K58" s="346"/>
      <c r="L58" s="346"/>
      <c r="M58" s="346">
        <v>181.37999999999988</v>
      </c>
      <c r="N58" s="346">
        <f t="shared" si="9"/>
        <v>906.89999999999986</v>
      </c>
      <c r="O58" s="346">
        <v>0</v>
      </c>
      <c r="P58" s="346">
        <v>26.835599999999999</v>
      </c>
      <c r="Q58" s="346">
        <v>40.253399999999999</v>
      </c>
      <c r="R58" s="346">
        <v>658.43100000000004</v>
      </c>
      <c r="S58" s="346">
        <v>0</v>
      </c>
      <c r="T58" s="346">
        <v>0</v>
      </c>
      <c r="U58" s="346">
        <v>0</v>
      </c>
      <c r="V58" s="346">
        <v>0</v>
      </c>
      <c r="W58" s="346">
        <v>181.37999999999988</v>
      </c>
      <c r="X58" s="346">
        <f t="shared" si="10"/>
        <v>906.89999999999986</v>
      </c>
      <c r="Y58" s="346"/>
      <c r="Z58" s="346">
        <v>26.835599999999999</v>
      </c>
      <c r="AA58" s="346">
        <v>40.253399999999999</v>
      </c>
      <c r="AB58" s="346">
        <v>658.43100000000004</v>
      </c>
      <c r="AC58" s="346"/>
      <c r="AD58" s="346"/>
      <c r="AE58" s="346"/>
      <c r="AF58" s="346"/>
      <c r="AG58" s="346">
        <v>181.37999999999988</v>
      </c>
      <c r="AH58" s="346">
        <f t="shared" si="5"/>
        <v>2.9590473040026466</v>
      </c>
      <c r="AI58" s="346">
        <f t="shared" si="6"/>
        <v>80</v>
      </c>
      <c r="AJ58" s="346">
        <v>60</v>
      </c>
      <c r="AK58" s="346">
        <v>80</v>
      </c>
      <c r="AL58" s="355" t="s">
        <v>102</v>
      </c>
    </row>
    <row r="59" spans="1:38" s="144" customFormat="1" ht="93.6">
      <c r="A59" s="346">
        <v>7</v>
      </c>
      <c r="B59" s="236" t="s">
        <v>335</v>
      </c>
      <c r="C59" s="346">
        <v>447.8</v>
      </c>
      <c r="D59" s="346">
        <f t="shared" si="8"/>
        <v>447.8</v>
      </c>
      <c r="E59" s="346">
        <v>0</v>
      </c>
      <c r="F59" s="346">
        <v>0</v>
      </c>
      <c r="G59" s="346">
        <v>0</v>
      </c>
      <c r="H59" s="346">
        <v>358.24</v>
      </c>
      <c r="I59" s="346"/>
      <c r="J59" s="346"/>
      <c r="K59" s="346"/>
      <c r="L59" s="346"/>
      <c r="M59" s="346">
        <v>89.56</v>
      </c>
      <c r="N59" s="346">
        <f t="shared" si="9"/>
        <v>447.8</v>
      </c>
      <c r="O59" s="346">
        <v>0</v>
      </c>
      <c r="P59" s="346">
        <v>0</v>
      </c>
      <c r="Q59" s="346">
        <v>0</v>
      </c>
      <c r="R59" s="346">
        <v>358.24</v>
      </c>
      <c r="S59" s="346">
        <v>0</v>
      </c>
      <c r="T59" s="346">
        <v>0</v>
      </c>
      <c r="U59" s="346">
        <v>0</v>
      </c>
      <c r="V59" s="346">
        <v>0</v>
      </c>
      <c r="W59" s="346">
        <v>89.56</v>
      </c>
      <c r="X59" s="346">
        <f t="shared" si="10"/>
        <v>447.8</v>
      </c>
      <c r="Y59" s="346"/>
      <c r="Z59" s="346"/>
      <c r="AA59" s="346"/>
      <c r="AB59" s="346">
        <v>358.24</v>
      </c>
      <c r="AC59" s="346"/>
      <c r="AD59" s="346"/>
      <c r="AE59" s="346"/>
      <c r="AF59" s="346"/>
      <c r="AG59" s="346">
        <v>89.56</v>
      </c>
      <c r="AH59" s="346">
        <f t="shared" si="5"/>
        <v>0</v>
      </c>
      <c r="AI59" s="346">
        <f t="shared" si="6"/>
        <v>80</v>
      </c>
      <c r="AJ59" s="346">
        <v>60</v>
      </c>
      <c r="AK59" s="346">
        <v>80</v>
      </c>
      <c r="AL59" s="354" t="s">
        <v>104</v>
      </c>
    </row>
    <row r="60" spans="1:38" s="144" customFormat="1" ht="93.6">
      <c r="A60" s="346">
        <v>8</v>
      </c>
      <c r="B60" s="236" t="s">
        <v>336</v>
      </c>
      <c r="C60" s="346">
        <v>210.2</v>
      </c>
      <c r="D60" s="346">
        <f t="shared" si="8"/>
        <v>210.2</v>
      </c>
      <c r="E60" s="346">
        <v>0</v>
      </c>
      <c r="F60" s="346">
        <v>0</v>
      </c>
      <c r="G60" s="346">
        <v>0</v>
      </c>
      <c r="H60" s="346">
        <v>168.16</v>
      </c>
      <c r="I60" s="346"/>
      <c r="J60" s="346"/>
      <c r="K60" s="346"/>
      <c r="L60" s="346"/>
      <c r="M60" s="346">
        <v>42.039999999999992</v>
      </c>
      <c r="N60" s="346">
        <f t="shared" si="9"/>
        <v>210.2</v>
      </c>
      <c r="O60" s="346">
        <v>0</v>
      </c>
      <c r="P60" s="346">
        <v>0</v>
      </c>
      <c r="Q60" s="346">
        <v>0</v>
      </c>
      <c r="R60" s="346">
        <v>168.16</v>
      </c>
      <c r="S60" s="346">
        <v>0</v>
      </c>
      <c r="T60" s="346">
        <v>0</v>
      </c>
      <c r="U60" s="346">
        <v>0</v>
      </c>
      <c r="V60" s="346">
        <v>0</v>
      </c>
      <c r="W60" s="346">
        <v>42.039999999999992</v>
      </c>
      <c r="X60" s="346">
        <f t="shared" si="10"/>
        <v>210.2</v>
      </c>
      <c r="Y60" s="346"/>
      <c r="Z60" s="346"/>
      <c r="AA60" s="346"/>
      <c r="AB60" s="346">
        <v>168.16</v>
      </c>
      <c r="AC60" s="346"/>
      <c r="AD60" s="346"/>
      <c r="AE60" s="346"/>
      <c r="AF60" s="346"/>
      <c r="AG60" s="346">
        <v>42.039999999999992</v>
      </c>
      <c r="AH60" s="346">
        <f t="shared" si="5"/>
        <v>0</v>
      </c>
      <c r="AI60" s="346">
        <f t="shared" si="6"/>
        <v>80</v>
      </c>
      <c r="AJ60" s="346">
        <v>60</v>
      </c>
      <c r="AK60" s="346">
        <v>80</v>
      </c>
      <c r="AL60" s="354" t="s">
        <v>104</v>
      </c>
    </row>
    <row r="61" spans="1:38" s="144" customFormat="1" ht="93.6">
      <c r="A61" s="346">
        <v>9</v>
      </c>
      <c r="B61" s="236" t="s">
        <v>337</v>
      </c>
      <c r="C61" s="346">
        <v>480</v>
      </c>
      <c r="D61" s="346">
        <f t="shared" si="8"/>
        <v>480</v>
      </c>
      <c r="E61" s="346">
        <v>0</v>
      </c>
      <c r="F61" s="346">
        <v>0</v>
      </c>
      <c r="G61" s="346">
        <v>0</v>
      </c>
      <c r="H61" s="346">
        <v>384</v>
      </c>
      <c r="I61" s="346"/>
      <c r="J61" s="346"/>
      <c r="K61" s="346"/>
      <c r="L61" s="346"/>
      <c r="M61" s="346">
        <v>96</v>
      </c>
      <c r="N61" s="346">
        <f t="shared" si="9"/>
        <v>480</v>
      </c>
      <c r="O61" s="346">
        <v>0</v>
      </c>
      <c r="P61" s="346">
        <v>0</v>
      </c>
      <c r="Q61" s="346">
        <v>0</v>
      </c>
      <c r="R61" s="346">
        <v>384</v>
      </c>
      <c r="S61" s="346">
        <v>0</v>
      </c>
      <c r="T61" s="346">
        <v>0</v>
      </c>
      <c r="U61" s="346">
        <v>0</v>
      </c>
      <c r="V61" s="346">
        <v>0</v>
      </c>
      <c r="W61" s="346">
        <v>96</v>
      </c>
      <c r="X61" s="346">
        <f t="shared" si="10"/>
        <v>480</v>
      </c>
      <c r="Y61" s="346"/>
      <c r="Z61" s="346"/>
      <c r="AA61" s="346"/>
      <c r="AB61" s="346">
        <v>384</v>
      </c>
      <c r="AC61" s="346"/>
      <c r="AD61" s="346"/>
      <c r="AE61" s="346"/>
      <c r="AF61" s="346"/>
      <c r="AG61" s="346">
        <v>96</v>
      </c>
      <c r="AH61" s="346">
        <f t="shared" si="5"/>
        <v>0</v>
      </c>
      <c r="AI61" s="346">
        <f t="shared" si="6"/>
        <v>80</v>
      </c>
      <c r="AJ61" s="346">
        <v>60</v>
      </c>
      <c r="AK61" s="346">
        <v>80</v>
      </c>
      <c r="AL61" s="354" t="s">
        <v>104</v>
      </c>
    </row>
    <row r="62" spans="1:38" s="144" customFormat="1" ht="93.6">
      <c r="A62" s="346">
        <v>10</v>
      </c>
      <c r="B62" s="236" t="s">
        <v>338</v>
      </c>
      <c r="C62" s="346">
        <v>681.6</v>
      </c>
      <c r="D62" s="346">
        <f t="shared" si="8"/>
        <v>681.6</v>
      </c>
      <c r="E62" s="346">
        <v>0</v>
      </c>
      <c r="F62" s="346">
        <v>0</v>
      </c>
      <c r="G62" s="346">
        <v>0</v>
      </c>
      <c r="H62" s="346">
        <v>545.28000000000009</v>
      </c>
      <c r="I62" s="346"/>
      <c r="J62" s="346"/>
      <c r="K62" s="346"/>
      <c r="L62" s="346"/>
      <c r="M62" s="346">
        <v>136.31999999999994</v>
      </c>
      <c r="N62" s="346">
        <f t="shared" si="9"/>
        <v>681.6</v>
      </c>
      <c r="O62" s="346">
        <v>0</v>
      </c>
      <c r="P62" s="346">
        <v>0</v>
      </c>
      <c r="Q62" s="346">
        <v>0</v>
      </c>
      <c r="R62" s="346">
        <v>545.28000000000009</v>
      </c>
      <c r="S62" s="346">
        <v>0</v>
      </c>
      <c r="T62" s="346">
        <v>0</v>
      </c>
      <c r="U62" s="346">
        <v>0</v>
      </c>
      <c r="V62" s="346">
        <v>0</v>
      </c>
      <c r="W62" s="346">
        <v>136.31999999999994</v>
      </c>
      <c r="X62" s="346">
        <f t="shared" si="10"/>
        <v>681.6</v>
      </c>
      <c r="Y62" s="346"/>
      <c r="Z62" s="346"/>
      <c r="AA62" s="346"/>
      <c r="AB62" s="346">
        <v>545.28000000000009</v>
      </c>
      <c r="AC62" s="346"/>
      <c r="AD62" s="346"/>
      <c r="AE62" s="346"/>
      <c r="AF62" s="346"/>
      <c r="AG62" s="346">
        <v>136.31999999999994</v>
      </c>
      <c r="AH62" s="346">
        <f t="shared" si="5"/>
        <v>0</v>
      </c>
      <c r="AI62" s="346">
        <f t="shared" si="6"/>
        <v>80.000000000000014</v>
      </c>
      <c r="AJ62" s="346">
        <v>60</v>
      </c>
      <c r="AK62" s="346">
        <v>80</v>
      </c>
      <c r="AL62" s="354" t="s">
        <v>104</v>
      </c>
    </row>
    <row r="63" spans="1:38" s="144" customFormat="1" ht="46.8">
      <c r="A63" s="346">
        <v>11</v>
      </c>
      <c r="B63" s="236" t="s">
        <v>339</v>
      </c>
      <c r="C63" s="346">
        <v>787.7</v>
      </c>
      <c r="D63" s="346">
        <f t="shared" si="8"/>
        <v>787.7</v>
      </c>
      <c r="E63" s="346">
        <v>0</v>
      </c>
      <c r="F63" s="346">
        <v>35.117400000000004</v>
      </c>
      <c r="G63" s="346">
        <v>13.4116</v>
      </c>
      <c r="H63" s="346">
        <v>581.63100000000009</v>
      </c>
      <c r="I63" s="346"/>
      <c r="J63" s="346"/>
      <c r="K63" s="346"/>
      <c r="L63" s="346"/>
      <c r="M63" s="346">
        <v>157.53999999999996</v>
      </c>
      <c r="N63" s="346">
        <f t="shared" si="9"/>
        <v>787.7</v>
      </c>
      <c r="O63" s="346">
        <v>0</v>
      </c>
      <c r="P63" s="346">
        <v>35.117400000000004</v>
      </c>
      <c r="Q63" s="346">
        <v>13.4116</v>
      </c>
      <c r="R63" s="346">
        <v>581.63100000000009</v>
      </c>
      <c r="S63" s="346">
        <v>0</v>
      </c>
      <c r="T63" s="346">
        <v>0</v>
      </c>
      <c r="U63" s="346">
        <v>0</v>
      </c>
      <c r="V63" s="346">
        <v>0</v>
      </c>
      <c r="W63" s="346">
        <v>157.53999999999996</v>
      </c>
      <c r="X63" s="346">
        <f t="shared" si="10"/>
        <v>787.7</v>
      </c>
      <c r="Y63" s="346"/>
      <c r="Z63" s="346">
        <v>35.117400000000004</v>
      </c>
      <c r="AA63" s="346">
        <v>13.4116</v>
      </c>
      <c r="AB63" s="346">
        <v>581.63100000000009</v>
      </c>
      <c r="AC63" s="346"/>
      <c r="AD63" s="346"/>
      <c r="AE63" s="346"/>
      <c r="AF63" s="346"/>
      <c r="AG63" s="346">
        <v>157.53999999999996</v>
      </c>
      <c r="AH63" s="346">
        <f t="shared" si="5"/>
        <v>4.4582201345689985</v>
      </c>
      <c r="AI63" s="346">
        <f t="shared" si="6"/>
        <v>80</v>
      </c>
      <c r="AJ63" s="346">
        <v>60</v>
      </c>
      <c r="AK63" s="346">
        <v>80</v>
      </c>
      <c r="AL63" s="355" t="s">
        <v>102</v>
      </c>
    </row>
    <row r="64" spans="1:38" s="144" customFormat="1" ht="60">
      <c r="A64" s="346">
        <v>12</v>
      </c>
      <c r="B64" s="236" t="s">
        <v>340</v>
      </c>
      <c r="C64" s="346">
        <v>2795.4</v>
      </c>
      <c r="D64" s="346">
        <f t="shared" si="8"/>
        <v>2795.3999999999996</v>
      </c>
      <c r="E64" s="346">
        <v>0</v>
      </c>
      <c r="F64" s="346">
        <v>195.11449999999999</v>
      </c>
      <c r="G64" s="346">
        <v>195.11449999999999</v>
      </c>
      <c r="H64" s="346">
        <v>1846.0910000000003</v>
      </c>
      <c r="I64" s="346"/>
      <c r="J64" s="346"/>
      <c r="K64" s="346"/>
      <c r="L64" s="346"/>
      <c r="M64" s="346">
        <v>559.07999999999947</v>
      </c>
      <c r="N64" s="346">
        <f t="shared" si="9"/>
        <v>2795.3999999999996</v>
      </c>
      <c r="O64" s="346">
        <v>0</v>
      </c>
      <c r="P64" s="346">
        <v>195.11449999999999</v>
      </c>
      <c r="Q64" s="346">
        <v>195.11449999999999</v>
      </c>
      <c r="R64" s="346">
        <v>1846.0910000000003</v>
      </c>
      <c r="S64" s="346">
        <v>0</v>
      </c>
      <c r="T64" s="346">
        <v>0</v>
      </c>
      <c r="U64" s="346">
        <v>0</v>
      </c>
      <c r="V64" s="346">
        <v>0</v>
      </c>
      <c r="W64" s="346">
        <v>559.07999999999947</v>
      </c>
      <c r="X64" s="346">
        <f t="shared" si="10"/>
        <v>2795.3999999999996</v>
      </c>
      <c r="Y64" s="346"/>
      <c r="Z64" s="346">
        <v>195.11449999999999</v>
      </c>
      <c r="AA64" s="346">
        <v>195.11449999999999</v>
      </c>
      <c r="AB64" s="346">
        <v>1846.0910000000003</v>
      </c>
      <c r="AC64" s="346"/>
      <c r="AD64" s="346"/>
      <c r="AE64" s="346"/>
      <c r="AF64" s="346"/>
      <c r="AG64" s="346">
        <v>559.07999999999947</v>
      </c>
      <c r="AH64" s="346">
        <f t="shared" si="5"/>
        <v>6.9798418830936528</v>
      </c>
      <c r="AI64" s="346">
        <f t="shared" si="6"/>
        <v>80</v>
      </c>
      <c r="AJ64" s="346">
        <v>60</v>
      </c>
      <c r="AK64" s="346">
        <v>80</v>
      </c>
      <c r="AL64" s="355" t="s">
        <v>102</v>
      </c>
    </row>
    <row r="65" spans="1:38" s="144" customFormat="1" ht="46.8">
      <c r="A65" s="346">
        <v>13</v>
      </c>
      <c r="B65" s="236" t="s">
        <v>326</v>
      </c>
      <c r="C65" s="346">
        <v>895.1</v>
      </c>
      <c r="D65" s="346">
        <f t="shared" si="8"/>
        <v>895.1</v>
      </c>
      <c r="E65" s="346">
        <v>0</v>
      </c>
      <c r="F65" s="346">
        <v>0</v>
      </c>
      <c r="G65" s="346">
        <v>0</v>
      </c>
      <c r="H65" s="346">
        <v>716.08</v>
      </c>
      <c r="I65" s="346"/>
      <c r="J65" s="346"/>
      <c r="K65" s="346"/>
      <c r="L65" s="346"/>
      <c r="M65" s="346">
        <v>179.01999999999998</v>
      </c>
      <c r="N65" s="346">
        <f t="shared" si="9"/>
        <v>895.1</v>
      </c>
      <c r="O65" s="346">
        <v>0</v>
      </c>
      <c r="P65" s="346">
        <v>0</v>
      </c>
      <c r="Q65" s="346">
        <v>0</v>
      </c>
      <c r="R65" s="346">
        <v>716.08</v>
      </c>
      <c r="S65" s="346">
        <v>0</v>
      </c>
      <c r="T65" s="346">
        <v>0</v>
      </c>
      <c r="U65" s="346">
        <v>0</v>
      </c>
      <c r="V65" s="346">
        <v>0</v>
      </c>
      <c r="W65" s="346">
        <v>179.01999999999998</v>
      </c>
      <c r="X65" s="346">
        <f t="shared" si="10"/>
        <v>895.1</v>
      </c>
      <c r="Y65" s="346"/>
      <c r="Z65" s="346"/>
      <c r="AA65" s="346"/>
      <c r="AB65" s="346">
        <v>716.08</v>
      </c>
      <c r="AC65" s="346"/>
      <c r="AD65" s="346"/>
      <c r="AE65" s="346"/>
      <c r="AF65" s="346"/>
      <c r="AG65" s="346">
        <v>179.01999999999998</v>
      </c>
      <c r="AH65" s="346">
        <f t="shared" si="5"/>
        <v>0</v>
      </c>
      <c r="AI65" s="346">
        <f t="shared" si="6"/>
        <v>80</v>
      </c>
      <c r="AJ65" s="346">
        <v>60</v>
      </c>
      <c r="AK65" s="346">
        <v>80</v>
      </c>
      <c r="AL65" s="355" t="s">
        <v>102</v>
      </c>
    </row>
    <row r="66" spans="1:38" s="144" customFormat="1" ht="46.8">
      <c r="A66" s="346">
        <v>14</v>
      </c>
      <c r="B66" s="236" t="s">
        <v>328</v>
      </c>
      <c r="C66" s="346">
        <v>466.5</v>
      </c>
      <c r="D66" s="346">
        <f t="shared" si="8"/>
        <v>466.5</v>
      </c>
      <c r="E66" s="346">
        <v>0</v>
      </c>
      <c r="F66" s="346">
        <v>0</v>
      </c>
      <c r="G66" s="346">
        <v>0</v>
      </c>
      <c r="H66" s="346">
        <v>373.20000000000005</v>
      </c>
      <c r="I66" s="346"/>
      <c r="J66" s="346"/>
      <c r="K66" s="346"/>
      <c r="L66" s="346"/>
      <c r="M66" s="346">
        <v>93.299999999999955</v>
      </c>
      <c r="N66" s="346">
        <f t="shared" si="9"/>
        <v>466.5</v>
      </c>
      <c r="O66" s="346">
        <v>0</v>
      </c>
      <c r="P66" s="346">
        <v>0</v>
      </c>
      <c r="Q66" s="346">
        <v>0</v>
      </c>
      <c r="R66" s="346">
        <v>373.20000000000005</v>
      </c>
      <c r="S66" s="346">
        <v>0</v>
      </c>
      <c r="T66" s="346">
        <v>0</v>
      </c>
      <c r="U66" s="346">
        <v>0</v>
      </c>
      <c r="V66" s="346">
        <v>0</v>
      </c>
      <c r="W66" s="346">
        <v>93.299999999999955</v>
      </c>
      <c r="X66" s="346">
        <f t="shared" si="10"/>
        <v>466.5</v>
      </c>
      <c r="Y66" s="346"/>
      <c r="Z66" s="346"/>
      <c r="AA66" s="346"/>
      <c r="AB66" s="346">
        <v>373.20000000000005</v>
      </c>
      <c r="AC66" s="346"/>
      <c r="AD66" s="346"/>
      <c r="AE66" s="346"/>
      <c r="AF66" s="346"/>
      <c r="AG66" s="346">
        <v>93.299999999999955</v>
      </c>
      <c r="AH66" s="346">
        <f t="shared" si="5"/>
        <v>0</v>
      </c>
      <c r="AI66" s="346">
        <f t="shared" si="6"/>
        <v>80</v>
      </c>
      <c r="AJ66" s="346">
        <v>60</v>
      </c>
      <c r="AK66" s="346">
        <v>80</v>
      </c>
      <c r="AL66" s="355" t="s">
        <v>102</v>
      </c>
    </row>
    <row r="67" spans="1:38" s="159" customFormat="1" ht="12">
      <c r="A67" s="164"/>
      <c r="B67" s="235" t="s">
        <v>264</v>
      </c>
      <c r="C67" s="158">
        <f t="shared" ref="C67:AG67" si="14">SUM(C68:C75)</f>
        <v>14111.900000000001</v>
      </c>
      <c r="D67" s="158">
        <f t="shared" si="14"/>
        <v>14111.900000000001</v>
      </c>
      <c r="E67" s="158">
        <f t="shared" si="14"/>
        <v>646</v>
      </c>
      <c r="F67" s="158">
        <f t="shared" si="14"/>
        <v>597.91139520000002</v>
      </c>
      <c r="G67" s="158">
        <f t="shared" si="14"/>
        <v>1360.5066687999999</v>
      </c>
      <c r="H67" s="158">
        <f t="shared" si="14"/>
        <v>451.03</v>
      </c>
      <c r="I67" s="158">
        <f t="shared" si="14"/>
        <v>0</v>
      </c>
      <c r="J67" s="158">
        <f t="shared" si="14"/>
        <v>0</v>
      </c>
      <c r="K67" s="158">
        <f t="shared" si="14"/>
        <v>0</v>
      </c>
      <c r="L67" s="158">
        <f t="shared" si="14"/>
        <v>0</v>
      </c>
      <c r="M67" s="158">
        <f t="shared" si="14"/>
        <v>11056.451935999999</v>
      </c>
      <c r="N67" s="158">
        <f t="shared" si="14"/>
        <v>14111.900000000001</v>
      </c>
      <c r="O67" s="158">
        <f t="shared" si="14"/>
        <v>646</v>
      </c>
      <c r="P67" s="158">
        <f t="shared" si="14"/>
        <v>597.91139520000002</v>
      </c>
      <c r="Q67" s="158">
        <f t="shared" si="14"/>
        <v>1360.5066687999999</v>
      </c>
      <c r="R67" s="158">
        <f t="shared" si="14"/>
        <v>451.03</v>
      </c>
      <c r="S67" s="158">
        <f t="shared" si="14"/>
        <v>0</v>
      </c>
      <c r="T67" s="158">
        <f t="shared" si="14"/>
        <v>0</v>
      </c>
      <c r="U67" s="158">
        <f t="shared" si="14"/>
        <v>0</v>
      </c>
      <c r="V67" s="158">
        <f t="shared" si="14"/>
        <v>0</v>
      </c>
      <c r="W67" s="158">
        <f t="shared" si="14"/>
        <v>11056.451935999999</v>
      </c>
      <c r="X67" s="158">
        <f t="shared" si="14"/>
        <v>14111.900000000001</v>
      </c>
      <c r="Y67" s="158">
        <f t="shared" si="14"/>
        <v>646</v>
      </c>
      <c r="Z67" s="158">
        <f t="shared" si="14"/>
        <v>597.91139520000002</v>
      </c>
      <c r="AA67" s="158">
        <f t="shared" si="14"/>
        <v>1360.5066687999999</v>
      </c>
      <c r="AB67" s="158">
        <f t="shared" si="14"/>
        <v>451.03</v>
      </c>
      <c r="AC67" s="158">
        <f t="shared" si="14"/>
        <v>0</v>
      </c>
      <c r="AD67" s="158">
        <f t="shared" si="14"/>
        <v>0</v>
      </c>
      <c r="AE67" s="158">
        <f t="shared" si="14"/>
        <v>0</v>
      </c>
      <c r="AF67" s="158">
        <f t="shared" si="14"/>
        <v>0</v>
      </c>
      <c r="AG67" s="158">
        <f t="shared" si="14"/>
        <v>11056.451935999999</v>
      </c>
      <c r="AH67" s="158"/>
      <c r="AI67" s="158"/>
      <c r="AJ67" s="158"/>
      <c r="AK67" s="158"/>
    </row>
    <row r="68" spans="1:38" s="144" customFormat="1" ht="46.8">
      <c r="A68" s="346">
        <v>1</v>
      </c>
      <c r="B68" s="232" t="s">
        <v>315</v>
      </c>
      <c r="C68" s="346">
        <v>2652.9</v>
      </c>
      <c r="D68" s="346">
        <f t="shared" si="8"/>
        <v>2652.9</v>
      </c>
      <c r="E68" s="346">
        <v>406</v>
      </c>
      <c r="F68" s="346">
        <v>0</v>
      </c>
      <c r="G68" s="346">
        <v>1000</v>
      </c>
      <c r="H68" s="346">
        <v>451.03</v>
      </c>
      <c r="I68" s="346"/>
      <c r="J68" s="346"/>
      <c r="K68" s="346"/>
      <c r="L68" s="346"/>
      <c r="M68" s="346">
        <v>795.87000000000012</v>
      </c>
      <c r="N68" s="346">
        <f t="shared" si="9"/>
        <v>2652.9</v>
      </c>
      <c r="O68" s="346">
        <v>406</v>
      </c>
      <c r="P68" s="346">
        <v>0</v>
      </c>
      <c r="Q68" s="346">
        <v>1000</v>
      </c>
      <c r="R68" s="346">
        <v>451.03</v>
      </c>
      <c r="S68" s="346">
        <v>0</v>
      </c>
      <c r="T68" s="346">
        <v>0</v>
      </c>
      <c r="U68" s="346">
        <v>0</v>
      </c>
      <c r="V68" s="346">
        <v>0</v>
      </c>
      <c r="W68" s="346">
        <v>795.87000000000012</v>
      </c>
      <c r="X68" s="346">
        <f t="shared" si="10"/>
        <v>2652.9</v>
      </c>
      <c r="Y68" s="346">
        <v>406</v>
      </c>
      <c r="Z68" s="346"/>
      <c r="AA68" s="346">
        <v>1000</v>
      </c>
      <c r="AB68" s="346">
        <v>451.03</v>
      </c>
      <c r="AC68" s="346"/>
      <c r="AD68" s="346"/>
      <c r="AE68" s="346"/>
      <c r="AF68" s="346"/>
      <c r="AG68" s="346">
        <v>795.87000000000012</v>
      </c>
      <c r="AH68" s="346">
        <f t="shared" si="5"/>
        <v>15.3040069358061</v>
      </c>
      <c r="AI68" s="346">
        <f t="shared" si="6"/>
        <v>70</v>
      </c>
      <c r="AJ68" s="346">
        <v>60</v>
      </c>
      <c r="AK68" s="346">
        <v>80</v>
      </c>
      <c r="AL68" s="355" t="s">
        <v>102</v>
      </c>
    </row>
    <row r="69" spans="1:38" s="144" customFormat="1" ht="62.4">
      <c r="A69" s="346">
        <v>2</v>
      </c>
      <c r="B69" s="150" t="s">
        <v>329</v>
      </c>
      <c r="C69" s="346">
        <v>272.60000000000002</v>
      </c>
      <c r="D69" s="346">
        <f t="shared" si="8"/>
        <v>272.60000000000002</v>
      </c>
      <c r="E69" s="346">
        <v>240</v>
      </c>
      <c r="F69" s="346">
        <v>0</v>
      </c>
      <c r="G69" s="346">
        <v>0</v>
      </c>
      <c r="H69" s="346">
        <v>0</v>
      </c>
      <c r="I69" s="346"/>
      <c r="J69" s="346"/>
      <c r="K69" s="346"/>
      <c r="L69" s="346"/>
      <c r="M69" s="346">
        <v>32.600000000000023</v>
      </c>
      <c r="N69" s="346">
        <f t="shared" si="9"/>
        <v>272.60000000000002</v>
      </c>
      <c r="O69" s="346">
        <v>240</v>
      </c>
      <c r="P69" s="346">
        <v>0</v>
      </c>
      <c r="Q69" s="346">
        <v>0</v>
      </c>
      <c r="R69" s="346">
        <v>0</v>
      </c>
      <c r="S69" s="346">
        <v>0</v>
      </c>
      <c r="T69" s="346">
        <v>0</v>
      </c>
      <c r="U69" s="346">
        <v>0</v>
      </c>
      <c r="V69" s="346">
        <v>0</v>
      </c>
      <c r="W69" s="346">
        <v>32.600000000000023</v>
      </c>
      <c r="X69" s="346">
        <f t="shared" si="10"/>
        <v>272.60000000000002</v>
      </c>
      <c r="Y69" s="346">
        <v>240</v>
      </c>
      <c r="Z69" s="346"/>
      <c r="AA69" s="346"/>
      <c r="AB69" s="346"/>
      <c r="AC69" s="346"/>
      <c r="AD69" s="346"/>
      <c r="AE69" s="346"/>
      <c r="AF69" s="346"/>
      <c r="AG69" s="346">
        <v>32.600000000000023</v>
      </c>
      <c r="AH69" s="346">
        <f t="shared" si="5"/>
        <v>88.041085840058685</v>
      </c>
      <c r="AI69" s="346">
        <f t="shared" si="6"/>
        <v>88.041085840058685</v>
      </c>
      <c r="AJ69" s="346">
        <v>80</v>
      </c>
      <c r="AK69" s="346">
        <v>95</v>
      </c>
      <c r="AL69" s="355" t="s">
        <v>78</v>
      </c>
    </row>
    <row r="70" spans="1:38" s="144" customFormat="1" ht="93.6">
      <c r="A70" s="346">
        <v>3</v>
      </c>
      <c r="B70" s="150" t="s">
        <v>316</v>
      </c>
      <c r="C70" s="346">
        <v>3037.9</v>
      </c>
      <c r="D70" s="346">
        <f t="shared" si="8"/>
        <v>3037.8999999999996</v>
      </c>
      <c r="E70" s="346">
        <v>0</v>
      </c>
      <c r="F70" s="346">
        <v>53.6268672</v>
      </c>
      <c r="G70" s="346">
        <v>35.751244800000002</v>
      </c>
      <c r="H70" s="346">
        <v>0</v>
      </c>
      <c r="I70" s="346"/>
      <c r="J70" s="346"/>
      <c r="K70" s="346"/>
      <c r="L70" s="346"/>
      <c r="M70" s="346">
        <v>2948.5218879999998</v>
      </c>
      <c r="N70" s="346">
        <f t="shared" si="9"/>
        <v>3037.8999999999996</v>
      </c>
      <c r="O70" s="346">
        <v>0</v>
      </c>
      <c r="P70" s="346">
        <v>53.6268672</v>
      </c>
      <c r="Q70" s="346">
        <v>35.751244800000002</v>
      </c>
      <c r="R70" s="346">
        <v>0</v>
      </c>
      <c r="S70" s="346">
        <v>0</v>
      </c>
      <c r="T70" s="346">
        <v>0</v>
      </c>
      <c r="U70" s="346">
        <v>0</v>
      </c>
      <c r="V70" s="346">
        <v>0</v>
      </c>
      <c r="W70" s="346">
        <v>2948.5218879999998</v>
      </c>
      <c r="X70" s="346">
        <f t="shared" si="10"/>
        <v>3037.8999999999996</v>
      </c>
      <c r="Y70" s="346"/>
      <c r="Z70" s="346">
        <v>53.6268672</v>
      </c>
      <c r="AA70" s="346">
        <v>35.751244800000002</v>
      </c>
      <c r="AB70" s="346"/>
      <c r="AC70" s="346"/>
      <c r="AD70" s="346"/>
      <c r="AE70" s="346"/>
      <c r="AF70" s="346"/>
      <c r="AG70" s="346">
        <v>2948.5218879999998</v>
      </c>
      <c r="AH70" s="346">
        <f t="shared" si="5"/>
        <v>1.7652611080022382</v>
      </c>
      <c r="AI70" s="346">
        <f t="shared" si="6"/>
        <v>2.9421018466703974</v>
      </c>
      <c r="AJ70" s="346">
        <v>60</v>
      </c>
      <c r="AK70" s="346">
        <v>80</v>
      </c>
      <c r="AL70" s="354" t="s">
        <v>104</v>
      </c>
    </row>
    <row r="71" spans="1:38" s="144" customFormat="1" ht="48">
      <c r="A71" s="346">
        <v>4</v>
      </c>
      <c r="B71" s="150" t="s">
        <v>317</v>
      </c>
      <c r="C71" s="346">
        <v>1273.0999999999999</v>
      </c>
      <c r="D71" s="346">
        <f t="shared" si="8"/>
        <v>1273.0999999999999</v>
      </c>
      <c r="E71" s="346">
        <v>0</v>
      </c>
      <c r="F71" s="346">
        <v>67.264200000000002</v>
      </c>
      <c r="G71" s="346">
        <v>44.842799999999997</v>
      </c>
      <c r="H71" s="346">
        <v>0</v>
      </c>
      <c r="I71" s="346"/>
      <c r="J71" s="346"/>
      <c r="K71" s="346"/>
      <c r="L71" s="346"/>
      <c r="M71" s="346">
        <v>1160.9929999999999</v>
      </c>
      <c r="N71" s="346">
        <f t="shared" si="9"/>
        <v>1273.0999999999999</v>
      </c>
      <c r="O71" s="346">
        <v>0</v>
      </c>
      <c r="P71" s="346">
        <v>67.264200000000002</v>
      </c>
      <c r="Q71" s="346">
        <v>44.842799999999997</v>
      </c>
      <c r="R71" s="346">
        <v>0</v>
      </c>
      <c r="S71" s="346">
        <v>0</v>
      </c>
      <c r="T71" s="346">
        <v>0</v>
      </c>
      <c r="U71" s="346">
        <v>0</v>
      </c>
      <c r="V71" s="346">
        <v>0</v>
      </c>
      <c r="W71" s="346">
        <v>1160.9929999999999</v>
      </c>
      <c r="X71" s="346">
        <f t="shared" si="10"/>
        <v>1273.0999999999999</v>
      </c>
      <c r="Y71" s="346"/>
      <c r="Z71" s="346">
        <v>67.264200000000002</v>
      </c>
      <c r="AA71" s="346">
        <v>44.842799999999997</v>
      </c>
      <c r="AB71" s="346"/>
      <c r="AC71" s="346"/>
      <c r="AD71" s="346"/>
      <c r="AE71" s="346"/>
      <c r="AF71" s="346"/>
      <c r="AG71" s="346">
        <v>1160.9929999999999</v>
      </c>
      <c r="AH71" s="346">
        <f t="shared" si="5"/>
        <v>5.2834969758856341</v>
      </c>
      <c r="AI71" s="346">
        <f t="shared" si="6"/>
        <v>8.8058282931427225</v>
      </c>
      <c r="AJ71" s="346">
        <v>40</v>
      </c>
      <c r="AK71" s="346">
        <v>70</v>
      </c>
      <c r="AL71" s="355" t="s">
        <v>108</v>
      </c>
    </row>
    <row r="72" spans="1:38" s="144" customFormat="1" ht="93.6">
      <c r="A72" s="346">
        <v>5</v>
      </c>
      <c r="B72" s="150" t="s">
        <v>297</v>
      </c>
      <c r="C72" s="346">
        <v>1431.6</v>
      </c>
      <c r="D72" s="346">
        <f t="shared" si="8"/>
        <v>1431.6</v>
      </c>
      <c r="E72" s="346">
        <v>0</v>
      </c>
      <c r="F72" s="346">
        <v>52</v>
      </c>
      <c r="G72" s="346">
        <v>26.068352000000004</v>
      </c>
      <c r="H72" s="346">
        <v>0</v>
      </c>
      <c r="I72" s="346"/>
      <c r="J72" s="346"/>
      <c r="K72" s="346"/>
      <c r="L72" s="346"/>
      <c r="M72" s="346">
        <v>1353.5316479999999</v>
      </c>
      <c r="N72" s="346">
        <f t="shared" si="9"/>
        <v>1431.6</v>
      </c>
      <c r="O72" s="346">
        <v>0</v>
      </c>
      <c r="P72" s="346">
        <v>52</v>
      </c>
      <c r="Q72" s="346">
        <v>26.068352000000004</v>
      </c>
      <c r="R72" s="346">
        <v>0</v>
      </c>
      <c r="S72" s="346">
        <v>0</v>
      </c>
      <c r="T72" s="346">
        <v>0</v>
      </c>
      <c r="U72" s="346">
        <v>0</v>
      </c>
      <c r="V72" s="346">
        <v>0</v>
      </c>
      <c r="W72" s="346">
        <v>1353.5316479999999</v>
      </c>
      <c r="X72" s="346">
        <f t="shared" si="10"/>
        <v>1431.6</v>
      </c>
      <c r="Y72" s="346"/>
      <c r="Z72" s="346">
        <v>52</v>
      </c>
      <c r="AA72" s="346">
        <v>26.068352000000004</v>
      </c>
      <c r="AB72" s="346"/>
      <c r="AC72" s="346"/>
      <c r="AD72" s="346"/>
      <c r="AE72" s="346"/>
      <c r="AF72" s="346"/>
      <c r="AG72" s="346">
        <v>1353.5316479999999</v>
      </c>
      <c r="AH72" s="346">
        <f t="shared" si="5"/>
        <v>3.6322995250069856</v>
      </c>
      <c r="AI72" s="346">
        <f t="shared" si="6"/>
        <v>5.4532238055322724</v>
      </c>
      <c r="AJ72" s="346">
        <v>60</v>
      </c>
      <c r="AK72" s="346">
        <v>80</v>
      </c>
      <c r="AL72" s="354" t="s">
        <v>104</v>
      </c>
    </row>
    <row r="73" spans="1:38" s="144" customFormat="1" ht="60">
      <c r="A73" s="346">
        <v>6</v>
      </c>
      <c r="B73" s="150" t="s">
        <v>318</v>
      </c>
      <c r="C73" s="346">
        <v>3635.6</v>
      </c>
      <c r="D73" s="346">
        <f t="shared" si="8"/>
        <v>3635.5999999999995</v>
      </c>
      <c r="E73" s="346">
        <v>0</v>
      </c>
      <c r="F73" s="346">
        <v>253.48876799999999</v>
      </c>
      <c r="G73" s="346">
        <v>168.992232</v>
      </c>
      <c r="H73" s="346">
        <v>0</v>
      </c>
      <c r="I73" s="346"/>
      <c r="J73" s="346"/>
      <c r="K73" s="346"/>
      <c r="L73" s="346"/>
      <c r="M73" s="346">
        <v>3213.1189999999997</v>
      </c>
      <c r="N73" s="346">
        <f t="shared" si="9"/>
        <v>3635.5999999999995</v>
      </c>
      <c r="O73" s="346">
        <v>0</v>
      </c>
      <c r="P73" s="346">
        <v>253.48876799999999</v>
      </c>
      <c r="Q73" s="346">
        <v>168.992232</v>
      </c>
      <c r="R73" s="346">
        <v>0</v>
      </c>
      <c r="S73" s="346">
        <v>0</v>
      </c>
      <c r="T73" s="346">
        <v>0</v>
      </c>
      <c r="U73" s="346">
        <v>0</v>
      </c>
      <c r="V73" s="346">
        <v>0</v>
      </c>
      <c r="W73" s="346">
        <v>3213.1189999999997</v>
      </c>
      <c r="X73" s="346">
        <f t="shared" si="10"/>
        <v>3635.5999999999995</v>
      </c>
      <c r="Y73" s="346"/>
      <c r="Z73" s="346">
        <v>253.48876799999999</v>
      </c>
      <c r="AA73" s="346">
        <v>168.992232</v>
      </c>
      <c r="AB73" s="346"/>
      <c r="AC73" s="346"/>
      <c r="AD73" s="346"/>
      <c r="AE73" s="346"/>
      <c r="AF73" s="346"/>
      <c r="AG73" s="346">
        <v>3213.1189999999997</v>
      </c>
      <c r="AH73" s="346">
        <f t="shared" si="5"/>
        <v>6.9724053251182747</v>
      </c>
      <c r="AI73" s="346">
        <f t="shared" si="6"/>
        <v>11.620667840246451</v>
      </c>
      <c r="AJ73" s="346">
        <v>40</v>
      </c>
      <c r="AK73" s="346">
        <v>70</v>
      </c>
      <c r="AL73" s="355" t="s">
        <v>108</v>
      </c>
    </row>
    <row r="74" spans="1:38" s="144" customFormat="1" ht="93.6">
      <c r="A74" s="346">
        <v>7</v>
      </c>
      <c r="B74" s="150" t="s">
        <v>319</v>
      </c>
      <c r="C74" s="346">
        <v>459.1</v>
      </c>
      <c r="D74" s="346">
        <f t="shared" si="8"/>
        <v>459.1</v>
      </c>
      <c r="E74" s="346">
        <v>0</v>
      </c>
      <c r="F74" s="346">
        <v>47.621760000000002</v>
      </c>
      <c r="G74" s="346">
        <v>31.747840000000004</v>
      </c>
      <c r="H74" s="346">
        <v>0</v>
      </c>
      <c r="I74" s="346"/>
      <c r="J74" s="346"/>
      <c r="K74" s="346"/>
      <c r="L74" s="346"/>
      <c r="M74" s="346">
        <v>379.73040000000003</v>
      </c>
      <c r="N74" s="346">
        <f t="shared" si="9"/>
        <v>459.1</v>
      </c>
      <c r="O74" s="346">
        <v>0</v>
      </c>
      <c r="P74" s="346">
        <v>47.621760000000002</v>
      </c>
      <c r="Q74" s="346">
        <v>31.747840000000004</v>
      </c>
      <c r="R74" s="346">
        <v>0</v>
      </c>
      <c r="S74" s="346">
        <v>0</v>
      </c>
      <c r="T74" s="346">
        <v>0</v>
      </c>
      <c r="U74" s="346">
        <v>0</v>
      </c>
      <c r="V74" s="346">
        <v>0</v>
      </c>
      <c r="W74" s="346">
        <v>379.73040000000003</v>
      </c>
      <c r="X74" s="346">
        <f t="shared" si="10"/>
        <v>459.1</v>
      </c>
      <c r="Y74" s="346"/>
      <c r="Z74" s="346">
        <v>47.621760000000002</v>
      </c>
      <c r="AA74" s="346">
        <v>31.747840000000004</v>
      </c>
      <c r="AB74" s="346"/>
      <c r="AC74" s="346"/>
      <c r="AD74" s="346"/>
      <c r="AE74" s="346"/>
      <c r="AF74" s="346"/>
      <c r="AG74" s="346">
        <v>379.73040000000003</v>
      </c>
      <c r="AH74" s="346">
        <f t="shared" si="5"/>
        <v>10.372851230668699</v>
      </c>
      <c r="AI74" s="346">
        <f t="shared" si="6"/>
        <v>17.288085384447832</v>
      </c>
      <c r="AJ74" s="346">
        <v>60</v>
      </c>
      <c r="AK74" s="346">
        <v>80</v>
      </c>
      <c r="AL74" s="354" t="s">
        <v>104</v>
      </c>
    </row>
    <row r="75" spans="1:38" s="144" customFormat="1" ht="48">
      <c r="A75" s="346">
        <v>8</v>
      </c>
      <c r="B75" s="150" t="s">
        <v>320</v>
      </c>
      <c r="C75" s="346">
        <v>1349.1</v>
      </c>
      <c r="D75" s="346">
        <f t="shared" si="8"/>
        <v>1349.1</v>
      </c>
      <c r="E75" s="346">
        <v>0</v>
      </c>
      <c r="F75" s="346">
        <v>123.9098</v>
      </c>
      <c r="G75" s="346">
        <v>53.104200000000006</v>
      </c>
      <c r="H75" s="346">
        <v>0</v>
      </c>
      <c r="I75" s="346"/>
      <c r="J75" s="346"/>
      <c r="K75" s="346"/>
      <c r="L75" s="346"/>
      <c r="M75" s="346">
        <v>1172.086</v>
      </c>
      <c r="N75" s="346">
        <f t="shared" si="9"/>
        <v>1349.1</v>
      </c>
      <c r="O75" s="346">
        <v>0</v>
      </c>
      <c r="P75" s="346">
        <v>123.9098</v>
      </c>
      <c r="Q75" s="346">
        <v>53.104200000000006</v>
      </c>
      <c r="R75" s="346">
        <v>0</v>
      </c>
      <c r="S75" s="346">
        <v>0</v>
      </c>
      <c r="T75" s="346">
        <v>0</v>
      </c>
      <c r="U75" s="346">
        <v>0</v>
      </c>
      <c r="V75" s="346">
        <v>0</v>
      </c>
      <c r="W75" s="346">
        <v>1172.086</v>
      </c>
      <c r="X75" s="346">
        <f t="shared" si="10"/>
        <v>1349.1</v>
      </c>
      <c r="Y75" s="346"/>
      <c r="Z75" s="346">
        <v>123.9098</v>
      </c>
      <c r="AA75" s="346">
        <v>53.104200000000006</v>
      </c>
      <c r="AB75" s="346"/>
      <c r="AC75" s="346"/>
      <c r="AD75" s="346"/>
      <c r="AE75" s="346"/>
      <c r="AF75" s="346"/>
      <c r="AG75" s="346">
        <v>1172.086</v>
      </c>
      <c r="AH75" s="346">
        <f t="shared" si="5"/>
        <v>9.1846267882291901</v>
      </c>
      <c r="AI75" s="346">
        <f t="shared" si="6"/>
        <v>13.120895411755987</v>
      </c>
      <c r="AJ75" s="346">
        <v>40</v>
      </c>
      <c r="AK75" s="346">
        <v>70</v>
      </c>
      <c r="AL75" s="355" t="s">
        <v>108</v>
      </c>
    </row>
    <row r="76" spans="1:38" s="159" customFormat="1" ht="12">
      <c r="A76" s="164"/>
      <c r="B76" s="235" t="s">
        <v>265</v>
      </c>
      <c r="C76" s="158">
        <f t="shared" ref="C76:AG76" si="15">SUM(C77:C88)</f>
        <v>11745.166000000003</v>
      </c>
      <c r="D76" s="158">
        <f t="shared" si="15"/>
        <v>11645.166000000003</v>
      </c>
      <c r="E76" s="158">
        <f t="shared" si="15"/>
        <v>0</v>
      </c>
      <c r="F76" s="158">
        <f t="shared" si="15"/>
        <v>424.97719999999993</v>
      </c>
      <c r="G76" s="158">
        <f t="shared" si="15"/>
        <v>2544.3188</v>
      </c>
      <c r="H76" s="158">
        <f t="shared" si="15"/>
        <v>6120</v>
      </c>
      <c r="I76" s="158">
        <f t="shared" si="15"/>
        <v>0</v>
      </c>
      <c r="J76" s="158">
        <f t="shared" si="15"/>
        <v>0</v>
      </c>
      <c r="K76" s="158">
        <f t="shared" si="15"/>
        <v>0</v>
      </c>
      <c r="L76" s="158">
        <f t="shared" si="15"/>
        <v>0</v>
      </c>
      <c r="M76" s="158">
        <f t="shared" si="15"/>
        <v>2555.87</v>
      </c>
      <c r="N76" s="158">
        <f t="shared" si="15"/>
        <v>11745.166000000003</v>
      </c>
      <c r="O76" s="158">
        <f t="shared" si="15"/>
        <v>0</v>
      </c>
      <c r="P76" s="158">
        <f t="shared" si="15"/>
        <v>424.97719999999993</v>
      </c>
      <c r="Q76" s="158">
        <f t="shared" si="15"/>
        <v>2544.3188</v>
      </c>
      <c r="R76" s="158">
        <f t="shared" si="15"/>
        <v>5520</v>
      </c>
      <c r="S76" s="158">
        <f t="shared" si="15"/>
        <v>0</v>
      </c>
      <c r="T76" s="158">
        <f t="shared" si="15"/>
        <v>0</v>
      </c>
      <c r="U76" s="158">
        <f t="shared" si="15"/>
        <v>0</v>
      </c>
      <c r="V76" s="158">
        <f t="shared" si="15"/>
        <v>0</v>
      </c>
      <c r="W76" s="158">
        <f t="shared" si="15"/>
        <v>3255.869999999999</v>
      </c>
      <c r="X76" s="158">
        <f t="shared" si="15"/>
        <v>11745.166000000003</v>
      </c>
      <c r="Y76" s="158">
        <f t="shared" si="15"/>
        <v>0</v>
      </c>
      <c r="Z76" s="158">
        <f t="shared" si="15"/>
        <v>424.97719999999993</v>
      </c>
      <c r="AA76" s="158">
        <f t="shared" si="15"/>
        <v>2544.3188</v>
      </c>
      <c r="AB76" s="158">
        <f t="shared" si="15"/>
        <v>5620</v>
      </c>
      <c r="AC76" s="158">
        <f t="shared" si="15"/>
        <v>0</v>
      </c>
      <c r="AD76" s="158">
        <f t="shared" si="15"/>
        <v>0</v>
      </c>
      <c r="AE76" s="158">
        <f t="shared" si="15"/>
        <v>0</v>
      </c>
      <c r="AF76" s="158">
        <f t="shared" si="15"/>
        <v>0</v>
      </c>
      <c r="AG76" s="158">
        <f t="shared" si="15"/>
        <v>3155.869999999999</v>
      </c>
      <c r="AH76" s="158"/>
      <c r="AI76" s="158"/>
      <c r="AJ76" s="158"/>
      <c r="AK76" s="158"/>
    </row>
    <row r="77" spans="1:38" s="144" customFormat="1" ht="46.8">
      <c r="A77" s="346">
        <v>1</v>
      </c>
      <c r="B77" s="239" t="s">
        <v>321</v>
      </c>
      <c r="C77" s="346">
        <f>+X77</f>
        <v>720</v>
      </c>
      <c r="D77" s="346">
        <f t="shared" si="8"/>
        <v>620</v>
      </c>
      <c r="E77" s="346">
        <v>0</v>
      </c>
      <c r="F77" s="346">
        <v>0</v>
      </c>
      <c r="G77" s="346">
        <v>230</v>
      </c>
      <c r="H77" s="346">
        <v>300</v>
      </c>
      <c r="I77" s="346"/>
      <c r="J77" s="346"/>
      <c r="K77" s="346"/>
      <c r="L77" s="346"/>
      <c r="M77" s="346">
        <v>90</v>
      </c>
      <c r="N77" s="346">
        <f>SUM(O77:W77)</f>
        <v>720</v>
      </c>
      <c r="O77" s="346">
        <v>0</v>
      </c>
      <c r="P77" s="346">
        <v>0</v>
      </c>
      <c r="Q77" s="346">
        <v>230</v>
      </c>
      <c r="R77" s="346">
        <v>200</v>
      </c>
      <c r="S77" s="346">
        <v>0</v>
      </c>
      <c r="T77" s="346">
        <v>0</v>
      </c>
      <c r="U77" s="346">
        <v>0</v>
      </c>
      <c r="V77" s="346">
        <v>0</v>
      </c>
      <c r="W77" s="346">
        <f>+C77-430</f>
        <v>290</v>
      </c>
      <c r="X77" s="346">
        <f t="shared" si="10"/>
        <v>720</v>
      </c>
      <c r="Y77" s="346"/>
      <c r="Z77" s="346"/>
      <c r="AA77" s="346">
        <v>230</v>
      </c>
      <c r="AB77" s="346">
        <v>300</v>
      </c>
      <c r="AC77" s="346"/>
      <c r="AD77" s="346"/>
      <c r="AE77" s="346"/>
      <c r="AF77" s="346"/>
      <c r="AG77" s="346">
        <v>190</v>
      </c>
      <c r="AH77" s="346">
        <f t="shared" si="5"/>
        <v>0</v>
      </c>
      <c r="AI77" s="346">
        <f t="shared" si="6"/>
        <v>73.611111111111114</v>
      </c>
      <c r="AJ77" s="345">
        <v>60</v>
      </c>
      <c r="AK77" s="345">
        <v>80</v>
      </c>
      <c r="AL77" s="355" t="s">
        <v>102</v>
      </c>
    </row>
    <row r="78" spans="1:38" s="144" customFormat="1" ht="46.8">
      <c r="A78" s="346">
        <v>2</v>
      </c>
      <c r="B78" s="239" t="s">
        <v>322</v>
      </c>
      <c r="C78" s="346">
        <f>+X78</f>
        <v>664.53</v>
      </c>
      <c r="D78" s="346">
        <f t="shared" si="8"/>
        <v>664.53</v>
      </c>
      <c r="E78" s="346">
        <v>0</v>
      </c>
      <c r="F78" s="346">
        <v>0</v>
      </c>
      <c r="G78" s="346">
        <v>260</v>
      </c>
      <c r="H78" s="346">
        <v>300</v>
      </c>
      <c r="I78" s="346"/>
      <c r="J78" s="346"/>
      <c r="K78" s="346"/>
      <c r="L78" s="346"/>
      <c r="M78" s="346">
        <v>104.53</v>
      </c>
      <c r="N78" s="346">
        <f>SUM(O78:W78)</f>
        <v>664.53</v>
      </c>
      <c r="O78" s="346">
        <v>0</v>
      </c>
      <c r="P78" s="346">
        <v>0</v>
      </c>
      <c r="Q78" s="346">
        <v>260</v>
      </c>
      <c r="R78" s="346">
        <v>200</v>
      </c>
      <c r="S78" s="346">
        <v>0</v>
      </c>
      <c r="T78" s="346">
        <v>0</v>
      </c>
      <c r="U78" s="346">
        <v>0</v>
      </c>
      <c r="V78" s="346">
        <v>0</v>
      </c>
      <c r="W78" s="346">
        <v>204.53</v>
      </c>
      <c r="X78" s="346">
        <f t="shared" si="10"/>
        <v>664.53</v>
      </c>
      <c r="Y78" s="346"/>
      <c r="Z78" s="346"/>
      <c r="AA78" s="346">
        <v>260</v>
      </c>
      <c r="AB78" s="346">
        <v>200</v>
      </c>
      <c r="AC78" s="346"/>
      <c r="AD78" s="346"/>
      <c r="AE78" s="346"/>
      <c r="AF78" s="346"/>
      <c r="AG78" s="346">
        <f>+W78</f>
        <v>204.53</v>
      </c>
      <c r="AH78" s="346">
        <f t="shared" ref="AH78:AH98" si="16">+(Y78+Z78)/C78*100</f>
        <v>0</v>
      </c>
      <c r="AI78" s="346">
        <f t="shared" ref="AI78:AI98" si="17">+(Y78+Z78+AA78+AB78)/C78*100</f>
        <v>69.221856048635871</v>
      </c>
      <c r="AJ78" s="345">
        <v>60</v>
      </c>
      <c r="AK78" s="345">
        <v>80</v>
      </c>
      <c r="AL78" s="355" t="s">
        <v>102</v>
      </c>
    </row>
    <row r="79" spans="1:38" s="144" customFormat="1" ht="46.8">
      <c r="A79" s="346">
        <v>3</v>
      </c>
      <c r="B79" s="239" t="s">
        <v>323</v>
      </c>
      <c r="C79" s="346">
        <v>924</v>
      </c>
      <c r="D79" s="346">
        <f t="shared" si="8"/>
        <v>924</v>
      </c>
      <c r="E79" s="346">
        <v>0</v>
      </c>
      <c r="F79" s="346">
        <v>0</v>
      </c>
      <c r="G79" s="346">
        <v>300</v>
      </c>
      <c r="H79" s="346">
        <v>400</v>
      </c>
      <c r="I79" s="346"/>
      <c r="J79" s="346"/>
      <c r="K79" s="346"/>
      <c r="L79" s="346"/>
      <c r="M79" s="346">
        <v>224</v>
      </c>
      <c r="N79" s="346">
        <f t="shared" si="9"/>
        <v>924</v>
      </c>
      <c r="O79" s="346">
        <v>0</v>
      </c>
      <c r="P79" s="346">
        <v>0</v>
      </c>
      <c r="Q79" s="346">
        <v>300</v>
      </c>
      <c r="R79" s="346">
        <v>400</v>
      </c>
      <c r="S79" s="346">
        <v>0</v>
      </c>
      <c r="T79" s="346">
        <v>0</v>
      </c>
      <c r="U79" s="346">
        <v>0</v>
      </c>
      <c r="V79" s="346">
        <v>0</v>
      </c>
      <c r="W79" s="346">
        <v>224</v>
      </c>
      <c r="X79" s="346">
        <f t="shared" si="10"/>
        <v>924</v>
      </c>
      <c r="Y79" s="346"/>
      <c r="Z79" s="346"/>
      <c r="AA79" s="346">
        <v>300</v>
      </c>
      <c r="AB79" s="346">
        <v>400</v>
      </c>
      <c r="AC79" s="346"/>
      <c r="AD79" s="346"/>
      <c r="AE79" s="346"/>
      <c r="AF79" s="346"/>
      <c r="AG79" s="346">
        <v>224</v>
      </c>
      <c r="AH79" s="346">
        <f t="shared" si="16"/>
        <v>0</v>
      </c>
      <c r="AI79" s="346">
        <f t="shared" si="17"/>
        <v>75.757575757575751</v>
      </c>
      <c r="AJ79" s="345">
        <v>60</v>
      </c>
      <c r="AK79" s="345">
        <v>80</v>
      </c>
      <c r="AL79" s="355" t="s">
        <v>102</v>
      </c>
    </row>
    <row r="80" spans="1:38" s="144" customFormat="1" ht="46.8">
      <c r="A80" s="346">
        <v>4</v>
      </c>
      <c r="B80" s="239" t="s">
        <v>324</v>
      </c>
      <c r="C80" s="346">
        <f>+X80</f>
        <v>464.036</v>
      </c>
      <c r="D80" s="346">
        <f t="shared" si="8"/>
        <v>464.036</v>
      </c>
      <c r="E80" s="346">
        <v>0</v>
      </c>
      <c r="F80" s="346">
        <v>0</v>
      </c>
      <c r="G80" s="346">
        <v>200</v>
      </c>
      <c r="H80" s="346">
        <v>200</v>
      </c>
      <c r="I80" s="346"/>
      <c r="J80" s="346"/>
      <c r="K80" s="346"/>
      <c r="L80" s="346"/>
      <c r="M80" s="346">
        <v>64.036000000000001</v>
      </c>
      <c r="N80" s="346">
        <f t="shared" si="9"/>
        <v>464.036</v>
      </c>
      <c r="O80" s="346">
        <v>0</v>
      </c>
      <c r="P80" s="346">
        <v>0</v>
      </c>
      <c r="Q80" s="346">
        <v>200</v>
      </c>
      <c r="R80" s="346">
        <v>100</v>
      </c>
      <c r="S80" s="346">
        <v>0</v>
      </c>
      <c r="T80" s="346">
        <v>0</v>
      </c>
      <c r="U80" s="346">
        <v>0</v>
      </c>
      <c r="V80" s="346">
        <v>0</v>
      </c>
      <c r="W80" s="346">
        <v>164.036</v>
      </c>
      <c r="X80" s="346">
        <f t="shared" si="10"/>
        <v>464.036</v>
      </c>
      <c r="Y80" s="346"/>
      <c r="Z80" s="346"/>
      <c r="AA80" s="346">
        <v>200</v>
      </c>
      <c r="AB80" s="346">
        <v>100</v>
      </c>
      <c r="AC80" s="346"/>
      <c r="AD80" s="346"/>
      <c r="AE80" s="346"/>
      <c r="AF80" s="346"/>
      <c r="AG80" s="346">
        <v>164.036</v>
      </c>
      <c r="AH80" s="346">
        <f t="shared" si="16"/>
        <v>0</v>
      </c>
      <c r="AI80" s="346">
        <f t="shared" si="17"/>
        <v>64.650156453378614</v>
      </c>
      <c r="AJ80" s="345">
        <v>60</v>
      </c>
      <c r="AK80" s="345">
        <v>80</v>
      </c>
      <c r="AL80" s="355" t="s">
        <v>102</v>
      </c>
    </row>
    <row r="81" spans="1:38" s="144" customFormat="1" ht="46.8">
      <c r="A81" s="346">
        <v>5</v>
      </c>
      <c r="B81" s="150" t="s">
        <v>305</v>
      </c>
      <c r="C81" s="346">
        <f>+X81</f>
        <v>1130.9000000000001</v>
      </c>
      <c r="D81" s="346">
        <f t="shared" si="8"/>
        <v>1130.9000000000001</v>
      </c>
      <c r="E81" s="346">
        <v>0</v>
      </c>
      <c r="F81" s="346">
        <v>15.9</v>
      </c>
      <c r="G81" s="346">
        <v>500</v>
      </c>
      <c r="H81" s="346">
        <v>500</v>
      </c>
      <c r="I81" s="346"/>
      <c r="J81" s="346"/>
      <c r="K81" s="346"/>
      <c r="L81" s="346"/>
      <c r="M81" s="346">
        <v>115</v>
      </c>
      <c r="N81" s="346">
        <f t="shared" si="9"/>
        <v>1130.9000000000001</v>
      </c>
      <c r="O81" s="346">
        <v>0</v>
      </c>
      <c r="P81" s="346">
        <v>15.9</v>
      </c>
      <c r="Q81" s="346">
        <v>500</v>
      </c>
      <c r="R81" s="346">
        <v>500</v>
      </c>
      <c r="S81" s="346">
        <v>0</v>
      </c>
      <c r="T81" s="346">
        <v>0</v>
      </c>
      <c r="U81" s="346">
        <v>0</v>
      </c>
      <c r="V81" s="346">
        <v>0</v>
      </c>
      <c r="W81" s="346">
        <v>115</v>
      </c>
      <c r="X81" s="346">
        <f t="shared" si="10"/>
        <v>1130.9000000000001</v>
      </c>
      <c r="Y81" s="346"/>
      <c r="Z81" s="346">
        <v>15.9</v>
      </c>
      <c r="AA81" s="346">
        <v>500</v>
      </c>
      <c r="AB81" s="346">
        <v>500</v>
      </c>
      <c r="AC81" s="346"/>
      <c r="AD81" s="346"/>
      <c r="AE81" s="346"/>
      <c r="AF81" s="346"/>
      <c r="AG81" s="346">
        <v>115</v>
      </c>
      <c r="AH81" s="346">
        <f t="shared" si="16"/>
        <v>1.405959854982757</v>
      </c>
      <c r="AI81" s="346">
        <f t="shared" si="17"/>
        <v>89.831107967105837</v>
      </c>
      <c r="AJ81" s="345">
        <v>85</v>
      </c>
      <c r="AK81" s="345">
        <v>95</v>
      </c>
      <c r="AL81" s="355" t="s">
        <v>84</v>
      </c>
    </row>
    <row r="82" spans="1:38" s="144" customFormat="1" ht="46.8">
      <c r="A82" s="346">
        <v>8</v>
      </c>
      <c r="B82" s="150" t="s">
        <v>296</v>
      </c>
      <c r="C82" s="346">
        <f>+X82</f>
        <v>793</v>
      </c>
      <c r="D82" s="346">
        <f t="shared" ref="D82:D98" si="18">SUM(E82:M82)</f>
        <v>793</v>
      </c>
      <c r="E82" s="346">
        <v>0</v>
      </c>
      <c r="F82" s="346">
        <v>0</v>
      </c>
      <c r="G82" s="346">
        <v>200</v>
      </c>
      <c r="H82" s="346">
        <v>500</v>
      </c>
      <c r="I82" s="346"/>
      <c r="J82" s="346"/>
      <c r="K82" s="346"/>
      <c r="L82" s="346"/>
      <c r="M82" s="346">
        <v>93</v>
      </c>
      <c r="N82" s="346">
        <f t="shared" ref="N82:N98" si="19">SUM(O82:W82)</f>
        <v>793</v>
      </c>
      <c r="O82" s="346">
        <v>0</v>
      </c>
      <c r="P82" s="346">
        <v>0</v>
      </c>
      <c r="Q82" s="346">
        <v>200</v>
      </c>
      <c r="R82" s="346">
        <v>400</v>
      </c>
      <c r="S82" s="346">
        <v>0</v>
      </c>
      <c r="T82" s="346">
        <v>0</v>
      </c>
      <c r="U82" s="346">
        <v>0</v>
      </c>
      <c r="V82" s="346">
        <v>0</v>
      </c>
      <c r="W82" s="346">
        <v>193</v>
      </c>
      <c r="X82" s="346">
        <f t="shared" ref="X82:X98" si="20">SUM(Y82:AG82)</f>
        <v>793</v>
      </c>
      <c r="Y82" s="346"/>
      <c r="Z82" s="346"/>
      <c r="AA82" s="346">
        <v>200</v>
      </c>
      <c r="AB82" s="346">
        <v>400</v>
      </c>
      <c r="AC82" s="346"/>
      <c r="AD82" s="346"/>
      <c r="AE82" s="346"/>
      <c r="AF82" s="346"/>
      <c r="AG82" s="346">
        <v>193</v>
      </c>
      <c r="AH82" s="346">
        <f t="shared" si="16"/>
        <v>0</v>
      </c>
      <c r="AI82" s="346">
        <f>+(Y82+Z82+AA82+AB82)/C82*100</f>
        <v>75.662042875157624</v>
      </c>
      <c r="AJ82" s="345">
        <v>60</v>
      </c>
      <c r="AK82" s="345">
        <v>80</v>
      </c>
      <c r="AL82" s="355" t="s">
        <v>102</v>
      </c>
    </row>
    <row r="83" spans="1:38" s="144" customFormat="1" ht="46.8">
      <c r="A83" s="346">
        <v>9</v>
      </c>
      <c r="B83" s="150" t="s">
        <v>303</v>
      </c>
      <c r="C83" s="346">
        <v>1772.2</v>
      </c>
      <c r="D83" s="346">
        <f t="shared" si="18"/>
        <v>1772.2</v>
      </c>
      <c r="E83" s="346">
        <v>0</v>
      </c>
      <c r="F83" s="346">
        <v>282.65159999999997</v>
      </c>
      <c r="G83" s="346">
        <v>121.13640000000004</v>
      </c>
      <c r="H83" s="346">
        <v>1000</v>
      </c>
      <c r="I83" s="346"/>
      <c r="J83" s="346"/>
      <c r="K83" s="346"/>
      <c r="L83" s="346"/>
      <c r="M83" s="346">
        <v>368.41200000000003</v>
      </c>
      <c r="N83" s="346">
        <f t="shared" si="19"/>
        <v>1772.2</v>
      </c>
      <c r="O83" s="346">
        <v>0</v>
      </c>
      <c r="P83" s="346">
        <v>282.65159999999997</v>
      </c>
      <c r="Q83" s="346">
        <v>121.13640000000004</v>
      </c>
      <c r="R83" s="346">
        <v>1000</v>
      </c>
      <c r="S83" s="346">
        <v>0</v>
      </c>
      <c r="T83" s="346">
        <v>0</v>
      </c>
      <c r="U83" s="346">
        <v>0</v>
      </c>
      <c r="V83" s="346">
        <v>0</v>
      </c>
      <c r="W83" s="346">
        <v>368.41200000000003</v>
      </c>
      <c r="X83" s="346">
        <f t="shared" si="20"/>
        <v>1772.2</v>
      </c>
      <c r="Y83" s="346"/>
      <c r="Z83" s="346">
        <v>282.65159999999997</v>
      </c>
      <c r="AA83" s="346">
        <v>121.13640000000004</v>
      </c>
      <c r="AB83" s="346">
        <v>1000</v>
      </c>
      <c r="AC83" s="346"/>
      <c r="AD83" s="346"/>
      <c r="AE83" s="346"/>
      <c r="AF83" s="346"/>
      <c r="AG83" s="346">
        <v>368.41200000000003</v>
      </c>
      <c r="AH83" s="346">
        <f t="shared" si="16"/>
        <v>15.949193093330322</v>
      </c>
      <c r="AI83" s="346">
        <f t="shared" si="17"/>
        <v>79.211601399390588</v>
      </c>
      <c r="AJ83" s="345">
        <v>60</v>
      </c>
      <c r="AK83" s="345">
        <v>80</v>
      </c>
      <c r="AL83" s="355" t="s">
        <v>102</v>
      </c>
    </row>
    <row r="84" spans="1:38" s="144" customFormat="1" ht="93.6">
      <c r="A84" s="346">
        <v>10</v>
      </c>
      <c r="B84" s="150" t="s">
        <v>297</v>
      </c>
      <c r="C84" s="346">
        <v>2068.1999999999998</v>
      </c>
      <c r="D84" s="346">
        <f t="shared" si="18"/>
        <v>2068.1999999999998</v>
      </c>
      <c r="E84" s="346">
        <v>0</v>
      </c>
      <c r="F84" s="346">
        <v>126.42559999999999</v>
      </c>
      <c r="G84" s="346">
        <v>54.182400000000015</v>
      </c>
      <c r="H84" s="346">
        <v>1000</v>
      </c>
      <c r="I84" s="346"/>
      <c r="J84" s="346"/>
      <c r="K84" s="346"/>
      <c r="L84" s="346"/>
      <c r="M84" s="346">
        <v>887.59199999999987</v>
      </c>
      <c r="N84" s="346">
        <f t="shared" si="19"/>
        <v>2068.1999999999998</v>
      </c>
      <c r="O84" s="346">
        <v>0</v>
      </c>
      <c r="P84" s="346">
        <v>126.42559999999999</v>
      </c>
      <c r="Q84" s="346">
        <v>54.182400000000015</v>
      </c>
      <c r="R84" s="346">
        <v>1000</v>
      </c>
      <c r="S84" s="346">
        <v>0</v>
      </c>
      <c r="T84" s="346">
        <v>0</v>
      </c>
      <c r="U84" s="346">
        <v>0</v>
      </c>
      <c r="V84" s="346">
        <v>0</v>
      </c>
      <c r="W84" s="346">
        <v>887.59199999999987</v>
      </c>
      <c r="X84" s="346">
        <f t="shared" si="20"/>
        <v>2068.1999999999998</v>
      </c>
      <c r="Y84" s="346"/>
      <c r="Z84" s="346">
        <v>126.42559999999999</v>
      </c>
      <c r="AA84" s="346">
        <v>54.182400000000015</v>
      </c>
      <c r="AB84" s="346">
        <v>1000</v>
      </c>
      <c r="AC84" s="346"/>
      <c r="AD84" s="346"/>
      <c r="AE84" s="346"/>
      <c r="AF84" s="346"/>
      <c r="AG84" s="346">
        <v>887.59199999999987</v>
      </c>
      <c r="AH84" s="346">
        <f t="shared" si="16"/>
        <v>6.1128324146600912</v>
      </c>
      <c r="AI84" s="346">
        <f t="shared" si="17"/>
        <v>57.08384102117784</v>
      </c>
      <c r="AJ84" s="345">
        <v>60</v>
      </c>
      <c r="AK84" s="345">
        <v>80</v>
      </c>
      <c r="AL84" s="354" t="s">
        <v>104</v>
      </c>
    </row>
    <row r="85" spans="1:38" s="144" customFormat="1" ht="46.8">
      <c r="A85" s="346">
        <v>11</v>
      </c>
      <c r="B85" s="239" t="s">
        <v>300</v>
      </c>
      <c r="C85" s="346">
        <v>699.7</v>
      </c>
      <c r="D85" s="346">
        <f t="shared" si="18"/>
        <v>699.7</v>
      </c>
      <c r="E85" s="346">
        <v>0</v>
      </c>
      <c r="F85" s="346">
        <v>0</v>
      </c>
      <c r="G85" s="346">
        <v>170</v>
      </c>
      <c r="H85" s="346">
        <v>390</v>
      </c>
      <c r="I85" s="346"/>
      <c r="J85" s="346"/>
      <c r="K85" s="346"/>
      <c r="L85" s="346"/>
      <c r="M85" s="346">
        <v>139.70000000000005</v>
      </c>
      <c r="N85" s="346">
        <f t="shared" si="19"/>
        <v>699.7</v>
      </c>
      <c r="O85" s="346">
        <v>0</v>
      </c>
      <c r="P85" s="346">
        <v>0</v>
      </c>
      <c r="Q85" s="346">
        <v>170</v>
      </c>
      <c r="R85" s="346">
        <v>390</v>
      </c>
      <c r="S85" s="346">
        <v>0</v>
      </c>
      <c r="T85" s="346">
        <v>0</v>
      </c>
      <c r="U85" s="346">
        <v>0</v>
      </c>
      <c r="V85" s="346">
        <v>0</v>
      </c>
      <c r="W85" s="346">
        <v>139.70000000000005</v>
      </c>
      <c r="X85" s="346">
        <f t="shared" si="20"/>
        <v>699.7</v>
      </c>
      <c r="Y85" s="346"/>
      <c r="Z85" s="346"/>
      <c r="AA85" s="346">
        <v>170</v>
      </c>
      <c r="AB85" s="346">
        <v>390</v>
      </c>
      <c r="AC85" s="346"/>
      <c r="AD85" s="346"/>
      <c r="AE85" s="346"/>
      <c r="AF85" s="346"/>
      <c r="AG85" s="346">
        <v>139.70000000000005</v>
      </c>
      <c r="AH85" s="346">
        <f t="shared" si="16"/>
        <v>0</v>
      </c>
      <c r="AI85" s="346">
        <f t="shared" si="17"/>
        <v>80.034300414463331</v>
      </c>
      <c r="AJ85" s="345">
        <v>60</v>
      </c>
      <c r="AK85" s="345">
        <v>80</v>
      </c>
      <c r="AL85" s="355" t="s">
        <v>102</v>
      </c>
    </row>
    <row r="86" spans="1:38" s="144" customFormat="1" ht="46.8">
      <c r="A86" s="346">
        <v>12</v>
      </c>
      <c r="B86" s="239" t="s">
        <v>301</v>
      </c>
      <c r="C86" s="346">
        <v>757.2</v>
      </c>
      <c r="D86" s="346">
        <f t="shared" si="18"/>
        <v>757.2</v>
      </c>
      <c r="E86" s="346">
        <v>0</v>
      </c>
      <c r="F86" s="346">
        <v>0</v>
      </c>
      <c r="G86" s="346">
        <v>180</v>
      </c>
      <c r="H86" s="346">
        <v>430</v>
      </c>
      <c r="I86" s="346"/>
      <c r="J86" s="346"/>
      <c r="K86" s="346"/>
      <c r="L86" s="346"/>
      <c r="M86" s="346">
        <v>147.20000000000005</v>
      </c>
      <c r="N86" s="346">
        <f t="shared" si="19"/>
        <v>757.2</v>
      </c>
      <c r="O86" s="346">
        <v>0</v>
      </c>
      <c r="P86" s="346">
        <v>0</v>
      </c>
      <c r="Q86" s="346">
        <v>180</v>
      </c>
      <c r="R86" s="346">
        <v>430</v>
      </c>
      <c r="S86" s="346">
        <v>0</v>
      </c>
      <c r="T86" s="346">
        <v>0</v>
      </c>
      <c r="U86" s="346">
        <v>0</v>
      </c>
      <c r="V86" s="346">
        <v>0</v>
      </c>
      <c r="W86" s="346">
        <v>147.20000000000005</v>
      </c>
      <c r="X86" s="346">
        <f t="shared" si="20"/>
        <v>757.2</v>
      </c>
      <c r="Y86" s="346"/>
      <c r="Z86" s="346"/>
      <c r="AA86" s="346">
        <v>180</v>
      </c>
      <c r="AB86" s="346">
        <v>430</v>
      </c>
      <c r="AC86" s="346"/>
      <c r="AD86" s="346"/>
      <c r="AE86" s="346"/>
      <c r="AF86" s="346"/>
      <c r="AG86" s="346">
        <v>147.20000000000005</v>
      </c>
      <c r="AH86" s="346">
        <f t="shared" si="16"/>
        <v>0</v>
      </c>
      <c r="AI86" s="346">
        <f t="shared" si="17"/>
        <v>80.559957739038552</v>
      </c>
      <c r="AJ86" s="345">
        <v>85</v>
      </c>
      <c r="AK86" s="345">
        <v>95</v>
      </c>
      <c r="AL86" s="355" t="s">
        <v>84</v>
      </c>
    </row>
    <row r="87" spans="1:38" s="144" customFormat="1" ht="46.8">
      <c r="A87" s="346">
        <v>13</v>
      </c>
      <c r="B87" s="239" t="s">
        <v>299</v>
      </c>
      <c r="C87" s="346">
        <v>736.2</v>
      </c>
      <c r="D87" s="346">
        <f t="shared" si="18"/>
        <v>736.2</v>
      </c>
      <c r="E87" s="346">
        <v>0</v>
      </c>
      <c r="F87" s="346">
        <v>0</v>
      </c>
      <c r="G87" s="346">
        <v>180</v>
      </c>
      <c r="H87" s="346">
        <v>400</v>
      </c>
      <c r="I87" s="346"/>
      <c r="J87" s="346"/>
      <c r="K87" s="346"/>
      <c r="L87" s="346"/>
      <c r="M87" s="346">
        <v>156.20000000000005</v>
      </c>
      <c r="N87" s="346">
        <f t="shared" si="19"/>
        <v>736.2</v>
      </c>
      <c r="O87" s="346">
        <v>0</v>
      </c>
      <c r="P87" s="346">
        <v>0</v>
      </c>
      <c r="Q87" s="346">
        <v>180</v>
      </c>
      <c r="R87" s="346">
        <v>400</v>
      </c>
      <c r="S87" s="346">
        <v>0</v>
      </c>
      <c r="T87" s="346">
        <v>0</v>
      </c>
      <c r="U87" s="346">
        <v>0</v>
      </c>
      <c r="V87" s="346">
        <v>0</v>
      </c>
      <c r="W87" s="346">
        <v>156.20000000000005</v>
      </c>
      <c r="X87" s="346">
        <f t="shared" si="20"/>
        <v>736.2</v>
      </c>
      <c r="Y87" s="346"/>
      <c r="Z87" s="346"/>
      <c r="AA87" s="346">
        <v>180</v>
      </c>
      <c r="AB87" s="346">
        <v>400</v>
      </c>
      <c r="AC87" s="346"/>
      <c r="AD87" s="346"/>
      <c r="AE87" s="346"/>
      <c r="AF87" s="346"/>
      <c r="AG87" s="346">
        <v>156.20000000000005</v>
      </c>
      <c r="AH87" s="346">
        <f t="shared" si="16"/>
        <v>0</v>
      </c>
      <c r="AI87" s="346">
        <f t="shared" si="17"/>
        <v>78.782939418636232</v>
      </c>
      <c r="AJ87" s="345">
        <v>60</v>
      </c>
      <c r="AK87" s="345">
        <v>80</v>
      </c>
      <c r="AL87" s="355" t="s">
        <v>102</v>
      </c>
    </row>
    <row r="88" spans="1:38" s="144" customFormat="1" ht="46.8">
      <c r="A88" s="346">
        <v>14</v>
      </c>
      <c r="B88" s="239" t="s">
        <v>298</v>
      </c>
      <c r="C88" s="346">
        <v>1015.2</v>
      </c>
      <c r="D88" s="346">
        <f t="shared" si="18"/>
        <v>1015.2</v>
      </c>
      <c r="E88" s="346">
        <v>0</v>
      </c>
      <c r="F88" s="346">
        <v>0</v>
      </c>
      <c r="G88" s="346">
        <v>149</v>
      </c>
      <c r="H88" s="346">
        <v>700</v>
      </c>
      <c r="I88" s="346"/>
      <c r="J88" s="346"/>
      <c r="K88" s="346"/>
      <c r="L88" s="346"/>
      <c r="M88" s="346">
        <v>166.20000000000005</v>
      </c>
      <c r="N88" s="346">
        <f t="shared" si="19"/>
        <v>1015.2</v>
      </c>
      <c r="O88" s="346">
        <v>0</v>
      </c>
      <c r="P88" s="346">
        <v>0</v>
      </c>
      <c r="Q88" s="346">
        <v>149</v>
      </c>
      <c r="R88" s="346">
        <v>500</v>
      </c>
      <c r="S88" s="346">
        <v>0</v>
      </c>
      <c r="T88" s="346">
        <v>0</v>
      </c>
      <c r="U88" s="346">
        <v>0</v>
      </c>
      <c r="V88" s="346">
        <v>0</v>
      </c>
      <c r="W88" s="346">
        <v>366.2</v>
      </c>
      <c r="X88" s="346">
        <f t="shared" si="20"/>
        <v>1015.2</v>
      </c>
      <c r="Y88" s="346"/>
      <c r="Z88" s="346"/>
      <c r="AA88" s="346">
        <v>149</v>
      </c>
      <c r="AB88" s="346">
        <v>500</v>
      </c>
      <c r="AC88" s="346"/>
      <c r="AD88" s="346"/>
      <c r="AE88" s="346"/>
      <c r="AF88" s="346"/>
      <c r="AG88" s="346">
        <v>366.2</v>
      </c>
      <c r="AH88" s="346">
        <f t="shared" si="16"/>
        <v>0</v>
      </c>
      <c r="AI88" s="346">
        <f t="shared" si="17"/>
        <v>63.92828999211978</v>
      </c>
      <c r="AJ88" s="345">
        <v>60</v>
      </c>
      <c r="AK88" s="345">
        <v>80</v>
      </c>
      <c r="AL88" s="355" t="s">
        <v>102</v>
      </c>
    </row>
    <row r="89" spans="1:38" s="159" customFormat="1" ht="12">
      <c r="A89" s="164"/>
      <c r="B89" s="235" t="s">
        <v>266</v>
      </c>
      <c r="C89" s="158">
        <f t="shared" ref="C89:AG89" si="21">SUM(C90:C98)</f>
        <v>6794.3270000000002</v>
      </c>
      <c r="D89" s="158">
        <f t="shared" si="21"/>
        <v>3412.3</v>
      </c>
      <c r="E89" s="158">
        <f t="shared" si="21"/>
        <v>690</v>
      </c>
      <c r="F89" s="158">
        <f t="shared" si="21"/>
        <v>0</v>
      </c>
      <c r="G89" s="158">
        <f t="shared" si="21"/>
        <v>1103.25</v>
      </c>
      <c r="H89" s="158">
        <f t="shared" si="21"/>
        <v>1435.05</v>
      </c>
      <c r="I89" s="158">
        <f t="shared" si="21"/>
        <v>0</v>
      </c>
      <c r="J89" s="158">
        <f t="shared" si="21"/>
        <v>0</v>
      </c>
      <c r="K89" s="158">
        <f t="shared" si="21"/>
        <v>0</v>
      </c>
      <c r="L89" s="158">
        <f t="shared" si="21"/>
        <v>0</v>
      </c>
      <c r="M89" s="158">
        <f t="shared" si="21"/>
        <v>184</v>
      </c>
      <c r="N89" s="158">
        <f t="shared" si="21"/>
        <v>3412.3</v>
      </c>
      <c r="O89" s="158">
        <f t="shared" si="21"/>
        <v>690</v>
      </c>
      <c r="P89" s="158">
        <f t="shared" si="21"/>
        <v>0</v>
      </c>
      <c r="Q89" s="158">
        <f t="shared" si="21"/>
        <v>1103.25</v>
      </c>
      <c r="R89" s="158">
        <f t="shared" si="21"/>
        <v>1435.05</v>
      </c>
      <c r="S89" s="158">
        <f t="shared" si="21"/>
        <v>0</v>
      </c>
      <c r="T89" s="158">
        <f t="shared" si="21"/>
        <v>0</v>
      </c>
      <c r="U89" s="158">
        <f t="shared" si="21"/>
        <v>0</v>
      </c>
      <c r="V89" s="158">
        <f t="shared" si="21"/>
        <v>0</v>
      </c>
      <c r="W89" s="158">
        <f t="shared" si="21"/>
        <v>184</v>
      </c>
      <c r="X89" s="158">
        <f t="shared" si="21"/>
        <v>3412.3</v>
      </c>
      <c r="Y89" s="158">
        <f t="shared" si="21"/>
        <v>690</v>
      </c>
      <c r="Z89" s="158">
        <f t="shared" si="21"/>
        <v>0</v>
      </c>
      <c r="AA89" s="158">
        <f t="shared" si="21"/>
        <v>1103.25</v>
      </c>
      <c r="AB89" s="158">
        <f t="shared" si="21"/>
        <v>1435.05</v>
      </c>
      <c r="AC89" s="158">
        <f t="shared" si="21"/>
        <v>0</v>
      </c>
      <c r="AD89" s="158">
        <f t="shared" si="21"/>
        <v>0</v>
      </c>
      <c r="AE89" s="158">
        <f t="shared" si="21"/>
        <v>0</v>
      </c>
      <c r="AF89" s="158">
        <f t="shared" si="21"/>
        <v>0</v>
      </c>
      <c r="AG89" s="158">
        <f t="shared" si="21"/>
        <v>184</v>
      </c>
      <c r="AH89" s="158"/>
      <c r="AI89" s="158"/>
      <c r="AJ89" s="158"/>
      <c r="AK89" s="158"/>
    </row>
    <row r="90" spans="1:38" s="144" customFormat="1" ht="46.8">
      <c r="A90" s="346">
        <v>1</v>
      </c>
      <c r="B90" s="150" t="s">
        <v>304</v>
      </c>
      <c r="C90" s="346">
        <v>364.1</v>
      </c>
      <c r="D90" s="346">
        <f t="shared" si="18"/>
        <v>171.75</v>
      </c>
      <c r="E90" s="346">
        <v>0</v>
      </c>
      <c r="F90" s="346">
        <v>0</v>
      </c>
      <c r="G90" s="346">
        <v>0</v>
      </c>
      <c r="H90" s="346">
        <v>171.75</v>
      </c>
      <c r="I90" s="346"/>
      <c r="J90" s="346"/>
      <c r="K90" s="346"/>
      <c r="L90" s="346"/>
      <c r="M90" s="346">
        <v>0</v>
      </c>
      <c r="N90" s="346">
        <f t="shared" si="19"/>
        <v>171.75</v>
      </c>
      <c r="O90" s="346">
        <v>0</v>
      </c>
      <c r="P90" s="346">
        <v>0</v>
      </c>
      <c r="Q90" s="346">
        <v>0</v>
      </c>
      <c r="R90" s="346">
        <v>171.75</v>
      </c>
      <c r="S90" s="346">
        <v>0</v>
      </c>
      <c r="T90" s="346">
        <v>0</v>
      </c>
      <c r="U90" s="346">
        <v>0</v>
      </c>
      <c r="V90" s="346">
        <v>0</v>
      </c>
      <c r="W90" s="346">
        <v>0</v>
      </c>
      <c r="X90" s="346">
        <f t="shared" si="20"/>
        <v>171.75</v>
      </c>
      <c r="Y90" s="346"/>
      <c r="Z90" s="346"/>
      <c r="AA90" s="346"/>
      <c r="AB90" s="346">
        <v>171.75</v>
      </c>
      <c r="AC90" s="346"/>
      <c r="AD90" s="346"/>
      <c r="AE90" s="346"/>
      <c r="AF90" s="346"/>
      <c r="AG90" s="346"/>
      <c r="AH90" s="346">
        <f t="shared" si="16"/>
        <v>0</v>
      </c>
      <c r="AI90" s="346">
        <f t="shared" si="17"/>
        <v>47.171106838780553</v>
      </c>
      <c r="AJ90" s="345">
        <v>60</v>
      </c>
      <c r="AK90" s="345">
        <v>80</v>
      </c>
      <c r="AL90" s="355" t="s">
        <v>102</v>
      </c>
    </row>
    <row r="91" spans="1:38" s="144" customFormat="1" ht="46.8">
      <c r="A91" s="346">
        <v>2</v>
      </c>
      <c r="B91" s="240" t="s">
        <v>306</v>
      </c>
      <c r="C91" s="346">
        <v>540</v>
      </c>
      <c r="D91" s="346">
        <f t="shared" si="18"/>
        <v>298.25</v>
      </c>
      <c r="E91" s="346">
        <v>0</v>
      </c>
      <c r="F91" s="346">
        <v>0</v>
      </c>
      <c r="G91" s="346">
        <v>33.25</v>
      </c>
      <c r="H91" s="346">
        <v>265</v>
      </c>
      <c r="I91" s="346"/>
      <c r="J91" s="346"/>
      <c r="K91" s="346"/>
      <c r="L91" s="346"/>
      <c r="M91" s="346">
        <v>0</v>
      </c>
      <c r="N91" s="346">
        <f t="shared" si="19"/>
        <v>298.25</v>
      </c>
      <c r="O91" s="346">
        <v>0</v>
      </c>
      <c r="P91" s="346">
        <v>0</v>
      </c>
      <c r="Q91" s="346">
        <v>33.25</v>
      </c>
      <c r="R91" s="346">
        <v>265</v>
      </c>
      <c r="S91" s="346">
        <v>0</v>
      </c>
      <c r="T91" s="346">
        <v>0</v>
      </c>
      <c r="U91" s="346">
        <v>0</v>
      </c>
      <c r="V91" s="346">
        <v>0</v>
      </c>
      <c r="W91" s="346">
        <v>0</v>
      </c>
      <c r="X91" s="346">
        <f t="shared" si="20"/>
        <v>298.25</v>
      </c>
      <c r="Y91" s="346"/>
      <c r="Z91" s="346"/>
      <c r="AA91" s="346">
        <v>33.25</v>
      </c>
      <c r="AB91" s="346">
        <v>265</v>
      </c>
      <c r="AC91" s="346"/>
      <c r="AD91" s="346"/>
      <c r="AE91" s="346"/>
      <c r="AF91" s="346"/>
      <c r="AG91" s="346"/>
      <c r="AH91" s="346">
        <f t="shared" si="16"/>
        <v>0</v>
      </c>
      <c r="AI91" s="346">
        <f t="shared" si="17"/>
        <v>55.231481481481481</v>
      </c>
      <c r="AJ91" s="345">
        <v>65</v>
      </c>
      <c r="AK91" s="345">
        <v>70</v>
      </c>
      <c r="AL91" s="355" t="s">
        <v>107</v>
      </c>
    </row>
    <row r="92" spans="1:38" s="144" customFormat="1" ht="46.8">
      <c r="A92" s="346">
        <v>3</v>
      </c>
      <c r="B92" s="150" t="s">
        <v>307</v>
      </c>
      <c r="C92" s="346">
        <v>631</v>
      </c>
      <c r="D92" s="346">
        <f t="shared" si="18"/>
        <v>347</v>
      </c>
      <c r="E92" s="346">
        <v>0</v>
      </c>
      <c r="F92" s="346">
        <v>0</v>
      </c>
      <c r="G92" s="346">
        <v>347</v>
      </c>
      <c r="H92" s="346">
        <v>0</v>
      </c>
      <c r="I92" s="346"/>
      <c r="J92" s="346"/>
      <c r="K92" s="346"/>
      <c r="L92" s="346"/>
      <c r="M92" s="346">
        <v>0</v>
      </c>
      <c r="N92" s="346">
        <f t="shared" si="19"/>
        <v>347</v>
      </c>
      <c r="O92" s="346">
        <v>0</v>
      </c>
      <c r="P92" s="346">
        <v>0</v>
      </c>
      <c r="Q92" s="346">
        <v>347</v>
      </c>
      <c r="R92" s="346">
        <v>0</v>
      </c>
      <c r="S92" s="346">
        <v>0</v>
      </c>
      <c r="T92" s="346">
        <v>0</v>
      </c>
      <c r="U92" s="346">
        <v>0</v>
      </c>
      <c r="V92" s="346">
        <v>0</v>
      </c>
      <c r="W92" s="346">
        <v>0</v>
      </c>
      <c r="X92" s="346">
        <f t="shared" si="20"/>
        <v>347</v>
      </c>
      <c r="Y92" s="346"/>
      <c r="Z92" s="346"/>
      <c r="AA92" s="346">
        <v>347</v>
      </c>
      <c r="AB92" s="346"/>
      <c r="AC92" s="346"/>
      <c r="AD92" s="346"/>
      <c r="AE92" s="346"/>
      <c r="AF92" s="346"/>
      <c r="AG92" s="346"/>
      <c r="AH92" s="346">
        <f t="shared" si="16"/>
        <v>0</v>
      </c>
      <c r="AI92" s="346">
        <f t="shared" si="17"/>
        <v>54.992076069730587</v>
      </c>
      <c r="AJ92" s="345">
        <v>60</v>
      </c>
      <c r="AK92" s="345">
        <v>80</v>
      </c>
      <c r="AL92" s="355" t="s">
        <v>102</v>
      </c>
    </row>
    <row r="93" spans="1:38" s="144" customFormat="1" ht="93.6">
      <c r="A93" s="346">
        <v>4</v>
      </c>
      <c r="B93" s="150" t="s">
        <v>308</v>
      </c>
      <c r="C93" s="346">
        <v>1871</v>
      </c>
      <c r="D93" s="346">
        <f t="shared" si="18"/>
        <v>498.3</v>
      </c>
      <c r="E93" s="346">
        <v>0</v>
      </c>
      <c r="F93" s="346">
        <v>0</v>
      </c>
      <c r="G93" s="346">
        <v>0</v>
      </c>
      <c r="H93" s="346">
        <v>498.3</v>
      </c>
      <c r="I93" s="346"/>
      <c r="J93" s="346"/>
      <c r="K93" s="346"/>
      <c r="L93" s="346"/>
      <c r="M93" s="346">
        <v>0</v>
      </c>
      <c r="N93" s="346">
        <f t="shared" si="19"/>
        <v>498.3</v>
      </c>
      <c r="O93" s="346">
        <v>0</v>
      </c>
      <c r="P93" s="346">
        <v>0</v>
      </c>
      <c r="Q93" s="346">
        <v>0</v>
      </c>
      <c r="R93" s="346">
        <v>498.3</v>
      </c>
      <c r="S93" s="346">
        <v>0</v>
      </c>
      <c r="T93" s="346">
        <v>0</v>
      </c>
      <c r="U93" s="346">
        <v>0</v>
      </c>
      <c r="V93" s="346">
        <v>0</v>
      </c>
      <c r="W93" s="346">
        <v>0</v>
      </c>
      <c r="X93" s="346">
        <f t="shared" si="20"/>
        <v>498.3</v>
      </c>
      <c r="Y93" s="346"/>
      <c r="Z93" s="346"/>
      <c r="AA93" s="346"/>
      <c r="AB93" s="346">
        <v>498.3</v>
      </c>
      <c r="AC93" s="346"/>
      <c r="AD93" s="346"/>
      <c r="AE93" s="346"/>
      <c r="AF93" s="346"/>
      <c r="AG93" s="346"/>
      <c r="AH93" s="346">
        <f t="shared" si="16"/>
        <v>0</v>
      </c>
      <c r="AI93" s="346">
        <f t="shared" si="17"/>
        <v>26.63281667557456</v>
      </c>
      <c r="AJ93" s="345">
        <v>60</v>
      </c>
      <c r="AK93" s="345">
        <v>80</v>
      </c>
      <c r="AL93" s="354" t="s">
        <v>104</v>
      </c>
    </row>
    <row r="94" spans="1:38" s="144" customFormat="1" ht="36">
      <c r="A94" s="346">
        <v>5</v>
      </c>
      <c r="B94" s="150" t="s">
        <v>309</v>
      </c>
      <c r="C94" s="346">
        <v>678</v>
      </c>
      <c r="D94" s="346">
        <f t="shared" si="18"/>
        <v>173</v>
      </c>
      <c r="E94" s="346">
        <v>0</v>
      </c>
      <c r="F94" s="346">
        <v>0</v>
      </c>
      <c r="G94" s="346">
        <v>173</v>
      </c>
      <c r="H94" s="346">
        <v>0</v>
      </c>
      <c r="I94" s="346"/>
      <c r="J94" s="346"/>
      <c r="K94" s="346"/>
      <c r="L94" s="346"/>
      <c r="M94" s="346">
        <v>0</v>
      </c>
      <c r="N94" s="346">
        <f t="shared" si="19"/>
        <v>173</v>
      </c>
      <c r="O94" s="346">
        <v>0</v>
      </c>
      <c r="P94" s="346">
        <v>0</v>
      </c>
      <c r="Q94" s="346">
        <v>173</v>
      </c>
      <c r="R94" s="346">
        <v>0</v>
      </c>
      <c r="S94" s="346">
        <v>0</v>
      </c>
      <c r="T94" s="346">
        <v>0</v>
      </c>
      <c r="U94" s="346">
        <v>0</v>
      </c>
      <c r="V94" s="346">
        <v>0</v>
      </c>
      <c r="W94" s="346">
        <v>0</v>
      </c>
      <c r="X94" s="346">
        <f t="shared" si="20"/>
        <v>173</v>
      </c>
      <c r="Y94" s="346"/>
      <c r="Z94" s="346"/>
      <c r="AA94" s="346">
        <v>173</v>
      </c>
      <c r="AB94" s="346"/>
      <c r="AC94" s="346"/>
      <c r="AD94" s="346"/>
      <c r="AE94" s="346"/>
      <c r="AF94" s="346"/>
      <c r="AG94" s="346"/>
      <c r="AH94" s="346">
        <f t="shared" si="16"/>
        <v>0</v>
      </c>
      <c r="AI94" s="346">
        <f t="shared" si="17"/>
        <v>25.516224188790559</v>
      </c>
      <c r="AJ94" s="345">
        <v>40</v>
      </c>
      <c r="AK94" s="345">
        <v>70</v>
      </c>
      <c r="AL94" s="355" t="s">
        <v>108</v>
      </c>
    </row>
    <row r="95" spans="1:38" s="144" customFormat="1" ht="93.6">
      <c r="A95" s="346">
        <v>6</v>
      </c>
      <c r="B95" s="150" t="s">
        <v>310</v>
      </c>
      <c r="C95" s="346">
        <v>265</v>
      </c>
      <c r="D95" s="346">
        <f t="shared" si="18"/>
        <v>210</v>
      </c>
      <c r="E95" s="346">
        <v>0</v>
      </c>
      <c r="F95" s="346">
        <v>0</v>
      </c>
      <c r="G95" s="346">
        <v>210</v>
      </c>
      <c r="H95" s="346">
        <v>0</v>
      </c>
      <c r="I95" s="346"/>
      <c r="J95" s="346"/>
      <c r="K95" s="346"/>
      <c r="L95" s="346"/>
      <c r="M95" s="346">
        <v>0</v>
      </c>
      <c r="N95" s="346">
        <f t="shared" si="19"/>
        <v>210</v>
      </c>
      <c r="O95" s="346">
        <v>0</v>
      </c>
      <c r="P95" s="346">
        <v>0</v>
      </c>
      <c r="Q95" s="346">
        <v>210</v>
      </c>
      <c r="R95" s="346">
        <v>0</v>
      </c>
      <c r="S95" s="346">
        <v>0</v>
      </c>
      <c r="T95" s="346">
        <v>0</v>
      </c>
      <c r="U95" s="346">
        <v>0</v>
      </c>
      <c r="V95" s="346">
        <v>0</v>
      </c>
      <c r="W95" s="346">
        <v>0</v>
      </c>
      <c r="X95" s="346">
        <f t="shared" si="20"/>
        <v>210</v>
      </c>
      <c r="Y95" s="346"/>
      <c r="Z95" s="346"/>
      <c r="AA95" s="346">
        <v>210</v>
      </c>
      <c r="AB95" s="346"/>
      <c r="AC95" s="346"/>
      <c r="AD95" s="346"/>
      <c r="AE95" s="346"/>
      <c r="AF95" s="346"/>
      <c r="AG95" s="346"/>
      <c r="AH95" s="346">
        <f t="shared" si="16"/>
        <v>0</v>
      </c>
      <c r="AI95" s="346">
        <f t="shared" si="17"/>
        <v>79.245283018867923</v>
      </c>
      <c r="AJ95" s="345">
        <v>60</v>
      </c>
      <c r="AK95" s="345">
        <v>80</v>
      </c>
      <c r="AL95" s="354" t="s">
        <v>104</v>
      </c>
    </row>
    <row r="96" spans="1:38" s="144" customFormat="1" ht="93.6">
      <c r="A96" s="346">
        <v>7</v>
      </c>
      <c r="B96" s="150" t="s">
        <v>311</v>
      </c>
      <c r="C96" s="346">
        <v>1449.6</v>
      </c>
      <c r="D96" s="346">
        <f t="shared" si="18"/>
        <v>770</v>
      </c>
      <c r="E96" s="346">
        <v>690</v>
      </c>
      <c r="F96" s="346">
        <v>0</v>
      </c>
      <c r="G96" s="346">
        <v>80</v>
      </c>
      <c r="H96" s="346">
        <v>0</v>
      </c>
      <c r="I96" s="346"/>
      <c r="J96" s="346"/>
      <c r="K96" s="346"/>
      <c r="L96" s="346"/>
      <c r="M96" s="346">
        <v>0</v>
      </c>
      <c r="N96" s="346">
        <f t="shared" si="19"/>
        <v>770</v>
      </c>
      <c r="O96" s="346">
        <v>690</v>
      </c>
      <c r="P96" s="346">
        <v>0</v>
      </c>
      <c r="Q96" s="346">
        <v>80</v>
      </c>
      <c r="R96" s="346">
        <v>0</v>
      </c>
      <c r="S96" s="346">
        <v>0</v>
      </c>
      <c r="T96" s="346">
        <v>0</v>
      </c>
      <c r="U96" s="346">
        <v>0</v>
      </c>
      <c r="V96" s="346">
        <v>0</v>
      </c>
      <c r="W96" s="346">
        <v>0</v>
      </c>
      <c r="X96" s="346">
        <f t="shared" si="20"/>
        <v>770</v>
      </c>
      <c r="Y96" s="346">
        <v>690</v>
      </c>
      <c r="Z96" s="346"/>
      <c r="AA96" s="346">
        <v>80</v>
      </c>
      <c r="AB96" s="346"/>
      <c r="AC96" s="346"/>
      <c r="AD96" s="346"/>
      <c r="AE96" s="346"/>
      <c r="AF96" s="346"/>
      <c r="AG96" s="346"/>
      <c r="AH96" s="346">
        <f t="shared" si="16"/>
        <v>47.599337748344375</v>
      </c>
      <c r="AI96" s="346">
        <f t="shared" si="17"/>
        <v>53.118101545253872</v>
      </c>
      <c r="AJ96" s="345">
        <v>60</v>
      </c>
      <c r="AK96" s="345">
        <v>80</v>
      </c>
      <c r="AL96" s="354" t="s">
        <v>104</v>
      </c>
    </row>
    <row r="97" spans="1:38" s="144" customFormat="1" ht="46.8">
      <c r="A97" s="346">
        <v>8</v>
      </c>
      <c r="B97" s="240" t="s">
        <v>312</v>
      </c>
      <c r="C97" s="346">
        <v>902.09699999999998</v>
      </c>
      <c r="D97" s="346">
        <f t="shared" si="18"/>
        <v>856</v>
      </c>
      <c r="E97" s="346">
        <v>0</v>
      </c>
      <c r="F97" s="346">
        <v>0</v>
      </c>
      <c r="G97" s="346">
        <v>200</v>
      </c>
      <c r="H97" s="346">
        <v>500</v>
      </c>
      <c r="I97" s="346"/>
      <c r="J97" s="346"/>
      <c r="K97" s="346"/>
      <c r="L97" s="346"/>
      <c r="M97" s="346">
        <v>156</v>
      </c>
      <c r="N97" s="346">
        <f t="shared" si="19"/>
        <v>856</v>
      </c>
      <c r="O97" s="346">
        <v>0</v>
      </c>
      <c r="P97" s="346">
        <v>0</v>
      </c>
      <c r="Q97" s="346">
        <v>200</v>
      </c>
      <c r="R97" s="346">
        <v>500</v>
      </c>
      <c r="S97" s="346">
        <v>0</v>
      </c>
      <c r="T97" s="346">
        <v>0</v>
      </c>
      <c r="U97" s="346">
        <v>0</v>
      </c>
      <c r="V97" s="346">
        <v>0</v>
      </c>
      <c r="W97" s="346">
        <v>156</v>
      </c>
      <c r="X97" s="346">
        <f t="shared" si="20"/>
        <v>856</v>
      </c>
      <c r="Y97" s="346"/>
      <c r="Z97" s="346"/>
      <c r="AA97" s="346">
        <v>200</v>
      </c>
      <c r="AB97" s="346">
        <v>500</v>
      </c>
      <c r="AC97" s="346"/>
      <c r="AD97" s="346"/>
      <c r="AE97" s="346"/>
      <c r="AF97" s="346"/>
      <c r="AG97" s="346">
        <v>156</v>
      </c>
      <c r="AH97" s="346">
        <f t="shared" si="16"/>
        <v>0</v>
      </c>
      <c r="AI97" s="346">
        <f t="shared" si="17"/>
        <v>77.596976821783031</v>
      </c>
      <c r="AJ97" s="345">
        <v>60</v>
      </c>
      <c r="AK97" s="345">
        <v>80</v>
      </c>
      <c r="AL97" s="355" t="s">
        <v>102</v>
      </c>
    </row>
    <row r="98" spans="1:38" s="144" customFormat="1" ht="46.8">
      <c r="A98" s="346">
        <v>9</v>
      </c>
      <c r="B98" s="240" t="s">
        <v>313</v>
      </c>
      <c r="C98" s="346">
        <v>93.53</v>
      </c>
      <c r="D98" s="346">
        <f t="shared" si="18"/>
        <v>88</v>
      </c>
      <c r="E98" s="346">
        <v>0</v>
      </c>
      <c r="F98" s="346">
        <v>0</v>
      </c>
      <c r="G98" s="346">
        <v>60</v>
      </c>
      <c r="H98" s="346">
        <v>0</v>
      </c>
      <c r="I98" s="346"/>
      <c r="J98" s="346"/>
      <c r="K98" s="346"/>
      <c r="L98" s="346"/>
      <c r="M98" s="346">
        <v>28</v>
      </c>
      <c r="N98" s="346">
        <f t="shared" si="19"/>
        <v>88</v>
      </c>
      <c r="O98" s="346">
        <v>0</v>
      </c>
      <c r="P98" s="346">
        <v>0</v>
      </c>
      <c r="Q98" s="346">
        <v>60</v>
      </c>
      <c r="R98" s="346">
        <v>0</v>
      </c>
      <c r="S98" s="346">
        <v>0</v>
      </c>
      <c r="T98" s="346">
        <v>0</v>
      </c>
      <c r="U98" s="346">
        <v>0</v>
      </c>
      <c r="V98" s="346">
        <v>0</v>
      </c>
      <c r="W98" s="346">
        <v>28</v>
      </c>
      <c r="X98" s="346">
        <f t="shared" si="20"/>
        <v>88</v>
      </c>
      <c r="Y98" s="346"/>
      <c r="Z98" s="346"/>
      <c r="AA98" s="346">
        <v>60</v>
      </c>
      <c r="AB98" s="346"/>
      <c r="AC98" s="346"/>
      <c r="AD98" s="346"/>
      <c r="AE98" s="346"/>
      <c r="AF98" s="346"/>
      <c r="AG98" s="346">
        <v>28</v>
      </c>
      <c r="AH98" s="346">
        <f t="shared" si="16"/>
        <v>0</v>
      </c>
      <c r="AI98" s="346">
        <f t="shared" si="17"/>
        <v>64.150539933711102</v>
      </c>
      <c r="AJ98" s="345">
        <v>60</v>
      </c>
      <c r="AK98" s="345">
        <v>80</v>
      </c>
      <c r="AL98" s="355" t="s">
        <v>102</v>
      </c>
    </row>
  </sheetData>
  <autoFilter ref="A10:AK98"/>
  <mergeCells count="28">
    <mergeCell ref="AL6:AL12"/>
    <mergeCell ref="A3:AK3"/>
    <mergeCell ref="A4:AK4"/>
    <mergeCell ref="AI5:AK5"/>
    <mergeCell ref="N6:W6"/>
    <mergeCell ref="AH6:AI7"/>
    <mergeCell ref="X6:AG6"/>
    <mergeCell ref="X7:X9"/>
    <mergeCell ref="AG7:AG9"/>
    <mergeCell ref="AH8:AH9"/>
    <mergeCell ref="AI8:AI9"/>
    <mergeCell ref="A6:A9"/>
    <mergeCell ref="B6:B9"/>
    <mergeCell ref="C6:C9"/>
    <mergeCell ref="N7:N9"/>
    <mergeCell ref="D6:M6"/>
    <mergeCell ref="D7:D9"/>
    <mergeCell ref="AJ8:AJ9"/>
    <mergeCell ref="AK8:AK9"/>
    <mergeCell ref="W7:W9"/>
    <mergeCell ref="AJ6:AK7"/>
    <mergeCell ref="AC7:AF8"/>
    <mergeCell ref="Y7:AB8"/>
    <mergeCell ref="S7:V8"/>
    <mergeCell ref="O7:R8"/>
    <mergeCell ref="E7:H8"/>
    <mergeCell ref="I7:L8"/>
    <mergeCell ref="M7:M9"/>
  </mergeCells>
  <printOptions horizontalCentered="1"/>
  <pageMargins left="0" right="0" top="0.35433070866141703" bottom="0.40748031499999998" header="0.118110236220472" footer="0.118110236220472"/>
  <pageSetup paperSize="9" scale="65" orientation="landscape" verticalDpi="2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0"/>
  <sheetViews>
    <sheetView zoomScaleNormal="100" workbookViewId="0">
      <pane xSplit="2" ySplit="9" topLeftCell="D10" activePane="bottomRight" state="frozen"/>
      <selection pane="topRight" activeCell="C1" sqref="C1"/>
      <selection pane="bottomLeft" activeCell="A9" sqref="A9"/>
      <selection pane="bottomRight" activeCell="D26" sqref="D26"/>
    </sheetView>
  </sheetViews>
  <sheetFormatPr defaultRowHeight="15.6"/>
  <cols>
    <col min="1" max="1" width="4" style="34" customWidth="1"/>
    <col min="2" max="2" width="18.69921875" style="34" customWidth="1"/>
    <col min="3" max="3" width="14.796875" style="341" bestFit="1" customWidth="1"/>
    <col min="4" max="4" width="6.8984375" style="341" customWidth="1"/>
    <col min="5" max="5" width="8.3984375" style="341" customWidth="1"/>
    <col min="6" max="6" width="11.09765625" style="341" customWidth="1"/>
    <col min="7" max="7" width="12" style="341" customWidth="1"/>
    <col min="8" max="8" width="11.796875" style="341" customWidth="1"/>
    <col min="9" max="12" width="6.09765625" style="341" hidden="1" customWidth="1"/>
    <col min="13" max="13" width="11.796875" style="341" customWidth="1"/>
    <col min="14" max="14" width="12" style="341" bestFit="1" customWidth="1"/>
    <col min="15" max="17" width="11.09765625" style="341" customWidth="1"/>
    <col min="18" max="18" width="12.3984375" style="341" customWidth="1"/>
    <col min="19" max="22" width="6.09765625" style="34" hidden="1" customWidth="1"/>
    <col min="23" max="23" width="7.59765625" style="34" customWidth="1"/>
    <col min="24" max="27" width="6" style="34" customWidth="1"/>
    <col min="28" max="259" width="9" style="34"/>
    <col min="260" max="260" width="5.69921875" style="34" customWidth="1"/>
    <col min="261" max="261" width="40.69921875" style="34" customWidth="1"/>
    <col min="262" max="262" width="17.69921875" style="34" customWidth="1"/>
    <col min="263" max="263" width="22.19921875" style="34" customWidth="1"/>
    <col min="264" max="515" width="9" style="34"/>
    <col min="516" max="516" width="5.69921875" style="34" customWidth="1"/>
    <col min="517" max="517" width="40.69921875" style="34" customWidth="1"/>
    <col min="518" max="518" width="17.69921875" style="34" customWidth="1"/>
    <col min="519" max="519" width="22.19921875" style="34" customWidth="1"/>
    <col min="520" max="771" width="9" style="34"/>
    <col min="772" max="772" width="5.69921875" style="34" customWidth="1"/>
    <col min="773" max="773" width="40.69921875" style="34" customWidth="1"/>
    <col min="774" max="774" width="17.69921875" style="34" customWidth="1"/>
    <col min="775" max="775" width="22.19921875" style="34" customWidth="1"/>
    <col min="776" max="1027" width="9" style="34"/>
    <col min="1028" max="1028" width="5.69921875" style="34" customWidth="1"/>
    <col min="1029" max="1029" width="40.69921875" style="34" customWidth="1"/>
    <col min="1030" max="1030" width="17.69921875" style="34" customWidth="1"/>
    <col min="1031" max="1031" width="22.19921875" style="34" customWidth="1"/>
    <col min="1032" max="1283" width="9" style="34"/>
    <col min="1284" max="1284" width="5.69921875" style="34" customWidth="1"/>
    <col min="1285" max="1285" width="40.69921875" style="34" customWidth="1"/>
    <col min="1286" max="1286" width="17.69921875" style="34" customWidth="1"/>
    <col min="1287" max="1287" width="22.19921875" style="34" customWidth="1"/>
    <col min="1288" max="1539" width="9" style="34"/>
    <col min="1540" max="1540" width="5.69921875" style="34" customWidth="1"/>
    <col min="1541" max="1541" width="40.69921875" style="34" customWidth="1"/>
    <col min="1542" max="1542" width="17.69921875" style="34" customWidth="1"/>
    <col min="1543" max="1543" width="22.19921875" style="34" customWidth="1"/>
    <col min="1544" max="1795" width="9" style="34"/>
    <col min="1796" max="1796" width="5.69921875" style="34" customWidth="1"/>
    <col min="1797" max="1797" width="40.69921875" style="34" customWidth="1"/>
    <col min="1798" max="1798" width="17.69921875" style="34" customWidth="1"/>
    <col min="1799" max="1799" width="22.19921875" style="34" customWidth="1"/>
    <col min="1800" max="2051" width="9" style="34"/>
    <col min="2052" max="2052" width="5.69921875" style="34" customWidth="1"/>
    <col min="2053" max="2053" width="40.69921875" style="34" customWidth="1"/>
    <col min="2054" max="2054" width="17.69921875" style="34" customWidth="1"/>
    <col min="2055" max="2055" width="22.19921875" style="34" customWidth="1"/>
    <col min="2056" max="2307" width="9" style="34"/>
    <col min="2308" max="2308" width="5.69921875" style="34" customWidth="1"/>
    <col min="2309" max="2309" width="40.69921875" style="34" customWidth="1"/>
    <col min="2310" max="2310" width="17.69921875" style="34" customWidth="1"/>
    <col min="2311" max="2311" width="22.19921875" style="34" customWidth="1"/>
    <col min="2312" max="2563" width="9" style="34"/>
    <col min="2564" max="2564" width="5.69921875" style="34" customWidth="1"/>
    <col min="2565" max="2565" width="40.69921875" style="34" customWidth="1"/>
    <col min="2566" max="2566" width="17.69921875" style="34" customWidth="1"/>
    <col min="2567" max="2567" width="22.19921875" style="34" customWidth="1"/>
    <col min="2568" max="2819" width="9" style="34"/>
    <col min="2820" max="2820" width="5.69921875" style="34" customWidth="1"/>
    <col min="2821" max="2821" width="40.69921875" style="34" customWidth="1"/>
    <col min="2822" max="2822" width="17.69921875" style="34" customWidth="1"/>
    <col min="2823" max="2823" width="22.19921875" style="34" customWidth="1"/>
    <col min="2824" max="3075" width="9" style="34"/>
    <col min="3076" max="3076" width="5.69921875" style="34" customWidth="1"/>
    <col min="3077" max="3077" width="40.69921875" style="34" customWidth="1"/>
    <col min="3078" max="3078" width="17.69921875" style="34" customWidth="1"/>
    <col min="3079" max="3079" width="22.19921875" style="34" customWidth="1"/>
    <col min="3080" max="3331" width="9" style="34"/>
    <col min="3332" max="3332" width="5.69921875" style="34" customWidth="1"/>
    <col min="3333" max="3333" width="40.69921875" style="34" customWidth="1"/>
    <col min="3334" max="3334" width="17.69921875" style="34" customWidth="1"/>
    <col min="3335" max="3335" width="22.19921875" style="34" customWidth="1"/>
    <col min="3336" max="3587" width="9" style="34"/>
    <col min="3588" max="3588" width="5.69921875" style="34" customWidth="1"/>
    <col min="3589" max="3589" width="40.69921875" style="34" customWidth="1"/>
    <col min="3590" max="3590" width="17.69921875" style="34" customWidth="1"/>
    <col min="3591" max="3591" width="22.19921875" style="34" customWidth="1"/>
    <col min="3592" max="3843" width="9" style="34"/>
    <col min="3844" max="3844" width="5.69921875" style="34" customWidth="1"/>
    <col min="3845" max="3845" width="40.69921875" style="34" customWidth="1"/>
    <col min="3846" max="3846" width="17.69921875" style="34" customWidth="1"/>
    <col min="3847" max="3847" width="22.19921875" style="34" customWidth="1"/>
    <col min="3848" max="4099" width="9" style="34"/>
    <col min="4100" max="4100" width="5.69921875" style="34" customWidth="1"/>
    <col min="4101" max="4101" width="40.69921875" style="34" customWidth="1"/>
    <col min="4102" max="4102" width="17.69921875" style="34" customWidth="1"/>
    <col min="4103" max="4103" width="22.19921875" style="34" customWidth="1"/>
    <col min="4104" max="4355" width="9" style="34"/>
    <col min="4356" max="4356" width="5.69921875" style="34" customWidth="1"/>
    <col min="4357" max="4357" width="40.69921875" style="34" customWidth="1"/>
    <col min="4358" max="4358" width="17.69921875" style="34" customWidth="1"/>
    <col min="4359" max="4359" width="22.19921875" style="34" customWidth="1"/>
    <col min="4360" max="4611" width="9" style="34"/>
    <col min="4612" max="4612" width="5.69921875" style="34" customWidth="1"/>
    <col min="4613" max="4613" width="40.69921875" style="34" customWidth="1"/>
    <col min="4614" max="4614" width="17.69921875" style="34" customWidth="1"/>
    <col min="4615" max="4615" width="22.19921875" style="34" customWidth="1"/>
    <col min="4616" max="4867" width="9" style="34"/>
    <col min="4868" max="4868" width="5.69921875" style="34" customWidth="1"/>
    <col min="4869" max="4869" width="40.69921875" style="34" customWidth="1"/>
    <col min="4870" max="4870" width="17.69921875" style="34" customWidth="1"/>
    <col min="4871" max="4871" width="22.19921875" style="34" customWidth="1"/>
    <col min="4872" max="5123" width="9" style="34"/>
    <col min="5124" max="5124" width="5.69921875" style="34" customWidth="1"/>
    <col min="5125" max="5125" width="40.69921875" style="34" customWidth="1"/>
    <col min="5126" max="5126" width="17.69921875" style="34" customWidth="1"/>
    <col min="5127" max="5127" width="22.19921875" style="34" customWidth="1"/>
    <col min="5128" max="5379" width="9" style="34"/>
    <col min="5380" max="5380" width="5.69921875" style="34" customWidth="1"/>
    <col min="5381" max="5381" width="40.69921875" style="34" customWidth="1"/>
    <col min="5382" max="5382" width="17.69921875" style="34" customWidth="1"/>
    <col min="5383" max="5383" width="22.19921875" style="34" customWidth="1"/>
    <col min="5384" max="5635" width="9" style="34"/>
    <col min="5636" max="5636" width="5.69921875" style="34" customWidth="1"/>
    <col min="5637" max="5637" width="40.69921875" style="34" customWidth="1"/>
    <col min="5638" max="5638" width="17.69921875" style="34" customWidth="1"/>
    <col min="5639" max="5639" width="22.19921875" style="34" customWidth="1"/>
    <col min="5640" max="5891" width="9" style="34"/>
    <col min="5892" max="5892" width="5.69921875" style="34" customWidth="1"/>
    <col min="5893" max="5893" width="40.69921875" style="34" customWidth="1"/>
    <col min="5894" max="5894" width="17.69921875" style="34" customWidth="1"/>
    <col min="5895" max="5895" width="22.19921875" style="34" customWidth="1"/>
    <col min="5896" max="6147" width="9" style="34"/>
    <col min="6148" max="6148" width="5.69921875" style="34" customWidth="1"/>
    <col min="6149" max="6149" width="40.69921875" style="34" customWidth="1"/>
    <col min="6150" max="6150" width="17.69921875" style="34" customWidth="1"/>
    <col min="6151" max="6151" width="22.19921875" style="34" customWidth="1"/>
    <col min="6152" max="6403" width="9" style="34"/>
    <col min="6404" max="6404" width="5.69921875" style="34" customWidth="1"/>
    <col min="6405" max="6405" width="40.69921875" style="34" customWidth="1"/>
    <col min="6406" max="6406" width="17.69921875" style="34" customWidth="1"/>
    <col min="6407" max="6407" width="22.19921875" style="34" customWidth="1"/>
    <col min="6408" max="6659" width="9" style="34"/>
    <col min="6660" max="6660" width="5.69921875" style="34" customWidth="1"/>
    <col min="6661" max="6661" width="40.69921875" style="34" customWidth="1"/>
    <col min="6662" max="6662" width="17.69921875" style="34" customWidth="1"/>
    <col min="6663" max="6663" width="22.19921875" style="34" customWidth="1"/>
    <col min="6664" max="6915" width="9" style="34"/>
    <col min="6916" max="6916" width="5.69921875" style="34" customWidth="1"/>
    <col min="6917" max="6917" width="40.69921875" style="34" customWidth="1"/>
    <col min="6918" max="6918" width="17.69921875" style="34" customWidth="1"/>
    <col min="6919" max="6919" width="22.19921875" style="34" customWidth="1"/>
    <col min="6920" max="7171" width="9" style="34"/>
    <col min="7172" max="7172" width="5.69921875" style="34" customWidth="1"/>
    <col min="7173" max="7173" width="40.69921875" style="34" customWidth="1"/>
    <col min="7174" max="7174" width="17.69921875" style="34" customWidth="1"/>
    <col min="7175" max="7175" width="22.19921875" style="34" customWidth="1"/>
    <col min="7176" max="7427" width="9" style="34"/>
    <col min="7428" max="7428" width="5.69921875" style="34" customWidth="1"/>
    <col min="7429" max="7429" width="40.69921875" style="34" customWidth="1"/>
    <col min="7430" max="7430" width="17.69921875" style="34" customWidth="1"/>
    <col min="7431" max="7431" width="22.19921875" style="34" customWidth="1"/>
    <col min="7432" max="7683" width="9" style="34"/>
    <col min="7684" max="7684" width="5.69921875" style="34" customWidth="1"/>
    <col min="7685" max="7685" width="40.69921875" style="34" customWidth="1"/>
    <col min="7686" max="7686" width="17.69921875" style="34" customWidth="1"/>
    <col min="7687" max="7687" width="22.19921875" style="34" customWidth="1"/>
    <col min="7688" max="7939" width="9" style="34"/>
    <col min="7940" max="7940" width="5.69921875" style="34" customWidth="1"/>
    <col min="7941" max="7941" width="40.69921875" style="34" customWidth="1"/>
    <col min="7942" max="7942" width="17.69921875" style="34" customWidth="1"/>
    <col min="7943" max="7943" width="22.19921875" style="34" customWidth="1"/>
    <col min="7944" max="8195" width="9" style="34"/>
    <col min="8196" max="8196" width="5.69921875" style="34" customWidth="1"/>
    <col min="8197" max="8197" width="40.69921875" style="34" customWidth="1"/>
    <col min="8198" max="8198" width="17.69921875" style="34" customWidth="1"/>
    <col min="8199" max="8199" width="22.19921875" style="34" customWidth="1"/>
    <col min="8200" max="8451" width="9" style="34"/>
    <col min="8452" max="8452" width="5.69921875" style="34" customWidth="1"/>
    <col min="8453" max="8453" width="40.69921875" style="34" customWidth="1"/>
    <col min="8454" max="8454" width="17.69921875" style="34" customWidth="1"/>
    <col min="8455" max="8455" width="22.19921875" style="34" customWidth="1"/>
    <col min="8456" max="8707" width="9" style="34"/>
    <col min="8708" max="8708" width="5.69921875" style="34" customWidth="1"/>
    <col min="8709" max="8709" width="40.69921875" style="34" customWidth="1"/>
    <col min="8710" max="8710" width="17.69921875" style="34" customWidth="1"/>
    <col min="8711" max="8711" width="22.19921875" style="34" customWidth="1"/>
    <col min="8712" max="8963" width="9" style="34"/>
    <col min="8964" max="8964" width="5.69921875" style="34" customWidth="1"/>
    <col min="8965" max="8965" width="40.69921875" style="34" customWidth="1"/>
    <col min="8966" max="8966" width="17.69921875" style="34" customWidth="1"/>
    <col min="8967" max="8967" width="22.19921875" style="34" customWidth="1"/>
    <col min="8968" max="9219" width="9" style="34"/>
    <col min="9220" max="9220" width="5.69921875" style="34" customWidth="1"/>
    <col min="9221" max="9221" width="40.69921875" style="34" customWidth="1"/>
    <col min="9222" max="9222" width="17.69921875" style="34" customWidth="1"/>
    <col min="9223" max="9223" width="22.19921875" style="34" customWidth="1"/>
    <col min="9224" max="9475" width="9" style="34"/>
    <col min="9476" max="9476" width="5.69921875" style="34" customWidth="1"/>
    <col min="9477" max="9477" width="40.69921875" style="34" customWidth="1"/>
    <col min="9478" max="9478" width="17.69921875" style="34" customWidth="1"/>
    <col min="9479" max="9479" width="22.19921875" style="34" customWidth="1"/>
    <col min="9480" max="9731" width="9" style="34"/>
    <col min="9732" max="9732" width="5.69921875" style="34" customWidth="1"/>
    <col min="9733" max="9733" width="40.69921875" style="34" customWidth="1"/>
    <col min="9734" max="9734" width="17.69921875" style="34" customWidth="1"/>
    <col min="9735" max="9735" width="22.19921875" style="34" customWidth="1"/>
    <col min="9736" max="9987" width="9" style="34"/>
    <col min="9988" max="9988" width="5.69921875" style="34" customWidth="1"/>
    <col min="9989" max="9989" width="40.69921875" style="34" customWidth="1"/>
    <col min="9990" max="9990" width="17.69921875" style="34" customWidth="1"/>
    <col min="9991" max="9991" width="22.19921875" style="34" customWidth="1"/>
    <col min="9992" max="10243" width="9" style="34"/>
    <col min="10244" max="10244" width="5.69921875" style="34" customWidth="1"/>
    <col min="10245" max="10245" width="40.69921875" style="34" customWidth="1"/>
    <col min="10246" max="10246" width="17.69921875" style="34" customWidth="1"/>
    <col min="10247" max="10247" width="22.19921875" style="34" customWidth="1"/>
    <col min="10248" max="10499" width="9" style="34"/>
    <col min="10500" max="10500" width="5.69921875" style="34" customWidth="1"/>
    <col min="10501" max="10501" width="40.69921875" style="34" customWidth="1"/>
    <col min="10502" max="10502" width="17.69921875" style="34" customWidth="1"/>
    <col min="10503" max="10503" width="22.19921875" style="34" customWidth="1"/>
    <col min="10504" max="10755" width="9" style="34"/>
    <col min="10756" max="10756" width="5.69921875" style="34" customWidth="1"/>
    <col min="10757" max="10757" width="40.69921875" style="34" customWidth="1"/>
    <col min="10758" max="10758" width="17.69921875" style="34" customWidth="1"/>
    <col min="10759" max="10759" width="22.19921875" style="34" customWidth="1"/>
    <col min="10760" max="11011" width="9" style="34"/>
    <col min="11012" max="11012" width="5.69921875" style="34" customWidth="1"/>
    <col min="11013" max="11013" width="40.69921875" style="34" customWidth="1"/>
    <col min="11014" max="11014" width="17.69921875" style="34" customWidth="1"/>
    <col min="11015" max="11015" width="22.19921875" style="34" customWidth="1"/>
    <col min="11016" max="11267" width="9" style="34"/>
    <col min="11268" max="11268" width="5.69921875" style="34" customWidth="1"/>
    <col min="11269" max="11269" width="40.69921875" style="34" customWidth="1"/>
    <col min="11270" max="11270" width="17.69921875" style="34" customWidth="1"/>
    <col min="11271" max="11271" width="22.19921875" style="34" customWidth="1"/>
    <col min="11272" max="11523" width="9" style="34"/>
    <col min="11524" max="11524" width="5.69921875" style="34" customWidth="1"/>
    <col min="11525" max="11525" width="40.69921875" style="34" customWidth="1"/>
    <col min="11526" max="11526" width="17.69921875" style="34" customWidth="1"/>
    <col min="11527" max="11527" width="22.19921875" style="34" customWidth="1"/>
    <col min="11528" max="11779" width="9" style="34"/>
    <col min="11780" max="11780" width="5.69921875" style="34" customWidth="1"/>
    <col min="11781" max="11781" width="40.69921875" style="34" customWidth="1"/>
    <col min="11782" max="11782" width="17.69921875" style="34" customWidth="1"/>
    <col min="11783" max="11783" width="22.19921875" style="34" customWidth="1"/>
    <col min="11784" max="12035" width="9" style="34"/>
    <col min="12036" max="12036" width="5.69921875" style="34" customWidth="1"/>
    <col min="12037" max="12037" width="40.69921875" style="34" customWidth="1"/>
    <col min="12038" max="12038" width="17.69921875" style="34" customWidth="1"/>
    <col min="12039" max="12039" width="22.19921875" style="34" customWidth="1"/>
    <col min="12040" max="12291" width="9" style="34"/>
    <col min="12292" max="12292" width="5.69921875" style="34" customWidth="1"/>
    <col min="12293" max="12293" width="40.69921875" style="34" customWidth="1"/>
    <col min="12294" max="12294" width="17.69921875" style="34" customWidth="1"/>
    <col min="12295" max="12295" width="22.19921875" style="34" customWidth="1"/>
    <col min="12296" max="12547" width="9" style="34"/>
    <col min="12548" max="12548" width="5.69921875" style="34" customWidth="1"/>
    <col min="12549" max="12549" width="40.69921875" style="34" customWidth="1"/>
    <col min="12550" max="12550" width="17.69921875" style="34" customWidth="1"/>
    <col min="12551" max="12551" width="22.19921875" style="34" customWidth="1"/>
    <col min="12552" max="12803" width="9" style="34"/>
    <col min="12804" max="12804" width="5.69921875" style="34" customWidth="1"/>
    <col min="12805" max="12805" width="40.69921875" style="34" customWidth="1"/>
    <col min="12806" max="12806" width="17.69921875" style="34" customWidth="1"/>
    <col min="12807" max="12807" width="22.19921875" style="34" customWidth="1"/>
    <col min="12808" max="13059" width="9" style="34"/>
    <col min="13060" max="13060" width="5.69921875" style="34" customWidth="1"/>
    <col min="13061" max="13061" width="40.69921875" style="34" customWidth="1"/>
    <col min="13062" max="13062" width="17.69921875" style="34" customWidth="1"/>
    <col min="13063" max="13063" width="22.19921875" style="34" customWidth="1"/>
    <col min="13064" max="13315" width="9" style="34"/>
    <col min="13316" max="13316" width="5.69921875" style="34" customWidth="1"/>
    <col min="13317" max="13317" width="40.69921875" style="34" customWidth="1"/>
    <col min="13318" max="13318" width="17.69921875" style="34" customWidth="1"/>
    <col min="13319" max="13319" width="22.19921875" style="34" customWidth="1"/>
    <col min="13320" max="13571" width="9" style="34"/>
    <col min="13572" max="13572" width="5.69921875" style="34" customWidth="1"/>
    <col min="13573" max="13573" width="40.69921875" style="34" customWidth="1"/>
    <col min="13574" max="13574" width="17.69921875" style="34" customWidth="1"/>
    <col min="13575" max="13575" width="22.19921875" style="34" customWidth="1"/>
    <col min="13576" max="13827" width="9" style="34"/>
    <col min="13828" max="13828" width="5.69921875" style="34" customWidth="1"/>
    <col min="13829" max="13829" width="40.69921875" style="34" customWidth="1"/>
    <col min="13830" max="13830" width="17.69921875" style="34" customWidth="1"/>
    <col min="13831" max="13831" width="22.19921875" style="34" customWidth="1"/>
    <col min="13832" max="14083" width="9" style="34"/>
    <col min="14084" max="14084" width="5.69921875" style="34" customWidth="1"/>
    <col min="14085" max="14085" width="40.69921875" style="34" customWidth="1"/>
    <col min="14086" max="14086" width="17.69921875" style="34" customWidth="1"/>
    <col min="14087" max="14087" width="22.19921875" style="34" customWidth="1"/>
    <col min="14088" max="14339" width="9" style="34"/>
    <col min="14340" max="14340" width="5.69921875" style="34" customWidth="1"/>
    <col min="14341" max="14341" width="40.69921875" style="34" customWidth="1"/>
    <col min="14342" max="14342" width="17.69921875" style="34" customWidth="1"/>
    <col min="14343" max="14343" width="22.19921875" style="34" customWidth="1"/>
    <col min="14344" max="14595" width="9" style="34"/>
    <col min="14596" max="14596" width="5.69921875" style="34" customWidth="1"/>
    <col min="14597" max="14597" width="40.69921875" style="34" customWidth="1"/>
    <col min="14598" max="14598" width="17.69921875" style="34" customWidth="1"/>
    <col min="14599" max="14599" width="22.19921875" style="34" customWidth="1"/>
    <col min="14600" max="14851" width="9" style="34"/>
    <col min="14852" max="14852" width="5.69921875" style="34" customWidth="1"/>
    <col min="14853" max="14853" width="40.69921875" style="34" customWidth="1"/>
    <col min="14854" max="14854" width="17.69921875" style="34" customWidth="1"/>
    <col min="14855" max="14855" width="22.19921875" style="34" customWidth="1"/>
    <col min="14856" max="15107" width="9" style="34"/>
    <col min="15108" max="15108" width="5.69921875" style="34" customWidth="1"/>
    <col min="15109" max="15109" width="40.69921875" style="34" customWidth="1"/>
    <col min="15110" max="15110" width="17.69921875" style="34" customWidth="1"/>
    <col min="15111" max="15111" width="22.19921875" style="34" customWidth="1"/>
    <col min="15112" max="15363" width="9" style="34"/>
    <col min="15364" max="15364" width="5.69921875" style="34" customWidth="1"/>
    <col min="15365" max="15365" width="40.69921875" style="34" customWidth="1"/>
    <col min="15366" max="15366" width="17.69921875" style="34" customWidth="1"/>
    <col min="15367" max="15367" width="22.19921875" style="34" customWidth="1"/>
    <col min="15368" max="15619" width="9" style="34"/>
    <col min="15620" max="15620" width="5.69921875" style="34" customWidth="1"/>
    <col min="15621" max="15621" width="40.69921875" style="34" customWidth="1"/>
    <col min="15622" max="15622" width="17.69921875" style="34" customWidth="1"/>
    <col min="15623" max="15623" width="22.19921875" style="34" customWidth="1"/>
    <col min="15624" max="15875" width="9" style="34"/>
    <col min="15876" max="15876" width="5.69921875" style="34" customWidth="1"/>
    <col min="15877" max="15877" width="40.69921875" style="34" customWidth="1"/>
    <col min="15878" max="15878" width="17.69921875" style="34" customWidth="1"/>
    <col min="15879" max="15879" width="22.19921875" style="34" customWidth="1"/>
    <col min="15880" max="16131" width="9" style="34"/>
    <col min="16132" max="16132" width="5.69921875" style="34" customWidth="1"/>
    <col min="16133" max="16133" width="40.69921875" style="34" customWidth="1"/>
    <col min="16134" max="16134" width="17.69921875" style="34" customWidth="1"/>
    <col min="16135" max="16135" width="22.19921875" style="34" customWidth="1"/>
    <col min="16136" max="16384" width="9" style="34"/>
  </cols>
  <sheetData>
    <row r="1" spans="1:27" s="12" customFormat="1">
      <c r="A1" s="247" t="s">
        <v>561</v>
      </c>
      <c r="C1" s="15"/>
      <c r="D1" s="15"/>
      <c r="E1" s="15"/>
      <c r="F1" s="15"/>
      <c r="G1" s="15"/>
      <c r="H1" s="15"/>
      <c r="I1" s="15"/>
      <c r="J1" s="15"/>
      <c r="K1" s="15"/>
      <c r="L1" s="15"/>
      <c r="M1" s="15"/>
      <c r="N1" s="15"/>
      <c r="O1" s="15"/>
      <c r="P1" s="15"/>
      <c r="Q1" s="15"/>
      <c r="R1" s="15"/>
    </row>
    <row r="2" spans="1:27" s="12" customFormat="1">
      <c r="A2" s="248" t="s">
        <v>559</v>
      </c>
      <c r="C2" s="15"/>
      <c r="D2" s="15"/>
      <c r="E2" s="15"/>
      <c r="F2" s="15"/>
      <c r="G2" s="15"/>
      <c r="H2" s="15"/>
      <c r="I2" s="15"/>
      <c r="J2" s="15"/>
      <c r="K2" s="15"/>
      <c r="L2" s="15"/>
      <c r="M2" s="15"/>
      <c r="N2" s="15"/>
      <c r="O2" s="15"/>
      <c r="P2" s="15"/>
      <c r="Q2" s="15"/>
      <c r="R2" s="15"/>
    </row>
    <row r="3" spans="1:27" s="33" customFormat="1">
      <c r="A3" s="28"/>
      <c r="C3" s="337"/>
      <c r="D3" s="337"/>
      <c r="E3" s="337"/>
      <c r="F3" s="337"/>
      <c r="G3" s="337"/>
      <c r="H3" s="337"/>
      <c r="I3" s="337"/>
      <c r="J3" s="337"/>
      <c r="K3" s="337"/>
      <c r="L3" s="337"/>
      <c r="M3" s="337"/>
      <c r="N3" s="337"/>
      <c r="O3" s="337"/>
      <c r="P3" s="337"/>
      <c r="Q3" s="32"/>
      <c r="R3" s="337"/>
      <c r="Y3" s="394" t="s">
        <v>244</v>
      </c>
      <c r="Z3" s="394"/>
    </row>
    <row r="4" spans="1:27" s="48" customFormat="1">
      <c r="A4" s="397" t="s">
        <v>249</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row>
    <row r="5" spans="1:27" s="48" customFormat="1" ht="21" customHeight="1">
      <c r="C5" s="47"/>
      <c r="D5" s="342"/>
      <c r="E5" s="342"/>
      <c r="F5" s="342"/>
      <c r="G5" s="342"/>
      <c r="H5" s="342"/>
      <c r="I5" s="342"/>
      <c r="J5" s="342"/>
      <c r="K5" s="342"/>
      <c r="L5" s="342"/>
      <c r="M5" s="342"/>
      <c r="N5" s="342"/>
      <c r="O5" s="342"/>
      <c r="P5" s="342"/>
      <c r="Q5" s="342"/>
      <c r="R5" s="47"/>
    </row>
    <row r="6" spans="1:27" s="14" customFormat="1" ht="21" customHeight="1">
      <c r="A6" s="395" t="s">
        <v>9</v>
      </c>
      <c r="B6" s="395" t="s">
        <v>8</v>
      </c>
      <c r="C6" s="395" t="s">
        <v>54</v>
      </c>
      <c r="D6" s="395" t="s">
        <v>55</v>
      </c>
      <c r="E6" s="395"/>
      <c r="F6" s="395"/>
      <c r="G6" s="395"/>
      <c r="H6" s="395"/>
      <c r="I6" s="395"/>
      <c r="J6" s="395"/>
      <c r="K6" s="395"/>
      <c r="L6" s="395"/>
      <c r="M6" s="395"/>
      <c r="N6" s="395" t="s">
        <v>56</v>
      </c>
      <c r="O6" s="395"/>
      <c r="P6" s="395"/>
      <c r="Q6" s="395"/>
      <c r="R6" s="395"/>
      <c r="S6" s="395"/>
      <c r="T6" s="395"/>
      <c r="U6" s="395"/>
      <c r="V6" s="395"/>
      <c r="W6" s="395"/>
      <c r="X6" s="396" t="s">
        <v>21</v>
      </c>
      <c r="Y6" s="396"/>
      <c r="Z6" s="396" t="s">
        <v>20</v>
      </c>
      <c r="AA6" s="396"/>
    </row>
    <row r="7" spans="1:27" s="14" customFormat="1" ht="12.75" customHeight="1">
      <c r="A7" s="395"/>
      <c r="B7" s="395"/>
      <c r="C7" s="395"/>
      <c r="D7" s="395" t="s">
        <v>7</v>
      </c>
      <c r="E7" s="395" t="s">
        <v>29</v>
      </c>
      <c r="F7" s="395"/>
      <c r="G7" s="395"/>
      <c r="H7" s="395"/>
      <c r="I7" s="395" t="s">
        <v>19</v>
      </c>
      <c r="J7" s="395"/>
      <c r="K7" s="395"/>
      <c r="L7" s="395"/>
      <c r="M7" s="395" t="s">
        <v>18</v>
      </c>
      <c r="N7" s="395" t="s">
        <v>7</v>
      </c>
      <c r="O7" s="395" t="s">
        <v>29</v>
      </c>
      <c r="P7" s="395"/>
      <c r="Q7" s="395"/>
      <c r="R7" s="395"/>
      <c r="S7" s="395" t="s">
        <v>19</v>
      </c>
      <c r="T7" s="395"/>
      <c r="U7" s="395"/>
      <c r="V7" s="395"/>
      <c r="W7" s="395" t="s">
        <v>18</v>
      </c>
      <c r="X7" s="396"/>
      <c r="Y7" s="396"/>
      <c r="Z7" s="396"/>
      <c r="AA7" s="396"/>
    </row>
    <row r="8" spans="1:27" s="14" customFormat="1" ht="13.2">
      <c r="A8" s="395"/>
      <c r="B8" s="395"/>
      <c r="C8" s="395"/>
      <c r="D8" s="395"/>
      <c r="E8" s="395"/>
      <c r="F8" s="395"/>
      <c r="G8" s="395"/>
      <c r="H8" s="395"/>
      <c r="I8" s="395"/>
      <c r="J8" s="395"/>
      <c r="K8" s="395"/>
      <c r="L8" s="395"/>
      <c r="M8" s="395"/>
      <c r="N8" s="395"/>
      <c r="O8" s="395"/>
      <c r="P8" s="395"/>
      <c r="Q8" s="395"/>
      <c r="R8" s="395"/>
      <c r="S8" s="395"/>
      <c r="T8" s="395"/>
      <c r="U8" s="395"/>
      <c r="V8" s="395"/>
      <c r="W8" s="395"/>
      <c r="X8" s="396" t="s">
        <v>6</v>
      </c>
      <c r="Y8" s="396" t="s">
        <v>17</v>
      </c>
      <c r="Z8" s="396" t="s">
        <v>6</v>
      </c>
      <c r="AA8" s="396" t="s">
        <v>17</v>
      </c>
    </row>
    <row r="9" spans="1:27" s="14" customFormat="1" ht="32.25" customHeight="1">
      <c r="A9" s="395"/>
      <c r="B9" s="395"/>
      <c r="C9" s="395"/>
      <c r="D9" s="395"/>
      <c r="E9" s="275" t="s">
        <v>46</v>
      </c>
      <c r="F9" s="275" t="s">
        <v>47</v>
      </c>
      <c r="G9" s="275" t="s">
        <v>5</v>
      </c>
      <c r="H9" s="275" t="s">
        <v>4</v>
      </c>
      <c r="I9" s="275" t="s">
        <v>46</v>
      </c>
      <c r="J9" s="275" t="s">
        <v>47</v>
      </c>
      <c r="K9" s="275" t="s">
        <v>5</v>
      </c>
      <c r="L9" s="275" t="s">
        <v>4</v>
      </c>
      <c r="M9" s="395"/>
      <c r="N9" s="395"/>
      <c r="O9" s="275" t="s">
        <v>46</v>
      </c>
      <c r="P9" s="275" t="s">
        <v>47</v>
      </c>
      <c r="Q9" s="275" t="s">
        <v>5</v>
      </c>
      <c r="R9" s="275" t="s">
        <v>4</v>
      </c>
      <c r="S9" s="275" t="s">
        <v>46</v>
      </c>
      <c r="T9" s="275" t="s">
        <v>47</v>
      </c>
      <c r="U9" s="275" t="s">
        <v>5</v>
      </c>
      <c r="V9" s="275" t="s">
        <v>4</v>
      </c>
      <c r="W9" s="395"/>
      <c r="X9" s="396"/>
      <c r="Y9" s="396"/>
      <c r="Z9" s="396"/>
      <c r="AA9" s="396"/>
    </row>
    <row r="10" spans="1:27" s="50" customFormat="1" ht="13.2">
      <c r="A10" s="23"/>
      <c r="B10" s="23" t="s">
        <v>50</v>
      </c>
      <c r="C10" s="338"/>
      <c r="D10" s="338">
        <f t="shared" ref="D10:R10" si="0">+D11+D13+D15+D16+D19+D21+D23+D25</f>
        <v>2208.2124999999996</v>
      </c>
      <c r="E10" s="338">
        <f t="shared" si="0"/>
        <v>1924.6</v>
      </c>
      <c r="F10" s="338">
        <f t="shared" si="0"/>
        <v>0</v>
      </c>
      <c r="G10" s="338">
        <f t="shared" si="0"/>
        <v>0</v>
      </c>
      <c r="H10" s="338">
        <f t="shared" si="0"/>
        <v>283.61249999999995</v>
      </c>
      <c r="I10" s="338">
        <f t="shared" si="0"/>
        <v>0</v>
      </c>
      <c r="J10" s="338">
        <f t="shared" si="0"/>
        <v>0</v>
      </c>
      <c r="K10" s="338">
        <f t="shared" si="0"/>
        <v>0</v>
      </c>
      <c r="L10" s="338">
        <f t="shared" si="0"/>
        <v>0</v>
      </c>
      <c r="M10" s="338">
        <f t="shared" si="0"/>
        <v>0</v>
      </c>
      <c r="N10" s="338">
        <f t="shared" si="0"/>
        <v>2043.2124999999996</v>
      </c>
      <c r="O10" s="338">
        <f t="shared" si="0"/>
        <v>1759.6</v>
      </c>
      <c r="P10" s="338">
        <f t="shared" si="0"/>
        <v>0</v>
      </c>
      <c r="Q10" s="338">
        <f t="shared" si="0"/>
        <v>0</v>
      </c>
      <c r="R10" s="338">
        <f t="shared" si="0"/>
        <v>283.61249999999995</v>
      </c>
      <c r="S10" s="49"/>
      <c r="T10" s="49"/>
      <c r="U10" s="49"/>
      <c r="V10" s="49"/>
      <c r="W10" s="49"/>
      <c r="X10" s="49"/>
      <c r="Y10" s="49"/>
      <c r="Z10" s="49"/>
      <c r="AA10" s="49"/>
    </row>
    <row r="11" spans="1:27" s="162" customFormat="1" ht="11.4">
      <c r="A11" s="158"/>
      <c r="B11" s="158" t="s">
        <v>53</v>
      </c>
      <c r="C11" s="339">
        <f t="shared" ref="C11:R11" si="1">SUM(C12:C12)</f>
        <v>833</v>
      </c>
      <c r="D11" s="339">
        <f t="shared" si="1"/>
        <v>250</v>
      </c>
      <c r="E11" s="339">
        <f t="shared" si="1"/>
        <v>250</v>
      </c>
      <c r="F11" s="339">
        <f t="shared" si="1"/>
        <v>0</v>
      </c>
      <c r="G11" s="339">
        <f t="shared" si="1"/>
        <v>0</v>
      </c>
      <c r="H11" s="339">
        <f t="shared" si="1"/>
        <v>0</v>
      </c>
      <c r="I11" s="339">
        <f t="shared" si="1"/>
        <v>0</v>
      </c>
      <c r="J11" s="339">
        <f t="shared" si="1"/>
        <v>0</v>
      </c>
      <c r="K11" s="339">
        <f t="shared" si="1"/>
        <v>0</v>
      </c>
      <c r="L11" s="339">
        <f t="shared" si="1"/>
        <v>0</v>
      </c>
      <c r="M11" s="339">
        <f t="shared" si="1"/>
        <v>0</v>
      </c>
      <c r="N11" s="339">
        <f t="shared" si="1"/>
        <v>250</v>
      </c>
      <c r="O11" s="339">
        <f t="shared" si="1"/>
        <v>250</v>
      </c>
      <c r="P11" s="339">
        <f t="shared" si="1"/>
        <v>0</v>
      </c>
      <c r="Q11" s="339">
        <f t="shared" si="1"/>
        <v>0</v>
      </c>
      <c r="R11" s="339">
        <f t="shared" si="1"/>
        <v>0</v>
      </c>
      <c r="S11" s="161"/>
      <c r="T11" s="161"/>
      <c r="U11" s="161"/>
      <c r="V11" s="161"/>
      <c r="W11" s="161"/>
      <c r="X11" s="161"/>
      <c r="Y11" s="161"/>
      <c r="Z11" s="161"/>
      <c r="AA11" s="161"/>
    </row>
    <row r="12" spans="1:27" s="163" customFormat="1" ht="12">
      <c r="A12" s="156" t="s">
        <v>1</v>
      </c>
      <c r="B12" s="157" t="s">
        <v>460</v>
      </c>
      <c r="C12" s="340">
        <v>833</v>
      </c>
      <c r="D12" s="340">
        <f>+E12+F12+G12+H12+I12+J12+K12+L12+M12</f>
        <v>250</v>
      </c>
      <c r="E12" s="340">
        <v>250</v>
      </c>
      <c r="F12" s="340"/>
      <c r="G12" s="340"/>
      <c r="H12" s="340"/>
      <c r="I12" s="340"/>
      <c r="J12" s="340"/>
      <c r="K12" s="340"/>
      <c r="L12" s="340"/>
      <c r="M12" s="340"/>
      <c r="N12" s="340">
        <f>SUM(O12:R12)</f>
        <v>250</v>
      </c>
      <c r="O12" s="340">
        <f>+E12</f>
        <v>250</v>
      </c>
      <c r="P12" s="340"/>
      <c r="Q12" s="340"/>
      <c r="R12" s="340"/>
      <c r="S12" s="157"/>
      <c r="T12" s="157"/>
      <c r="U12" s="157"/>
      <c r="V12" s="157"/>
      <c r="W12" s="157"/>
      <c r="X12" s="157">
        <f>+(O12+P12)/C12*100</f>
        <v>30.012004801920767</v>
      </c>
      <c r="Y12" s="157">
        <f>+(O12+P12+Q12+R12)/C12*100</f>
        <v>30.012004801920767</v>
      </c>
      <c r="Z12" s="157"/>
      <c r="AA12" s="157"/>
    </row>
    <row r="13" spans="1:27" s="162" customFormat="1" ht="12">
      <c r="A13" s="158"/>
      <c r="B13" s="158" t="s">
        <v>268</v>
      </c>
      <c r="C13" s="339">
        <f t="shared" ref="C13:R13" si="2">SUM(C14:C14)</f>
        <v>2066</v>
      </c>
      <c r="D13" s="339">
        <f t="shared" si="2"/>
        <v>620</v>
      </c>
      <c r="E13" s="339">
        <f t="shared" si="2"/>
        <v>620</v>
      </c>
      <c r="F13" s="339">
        <f t="shared" si="2"/>
        <v>0</v>
      </c>
      <c r="G13" s="339">
        <f t="shared" si="2"/>
        <v>0</v>
      </c>
      <c r="H13" s="339">
        <f t="shared" si="2"/>
        <v>0</v>
      </c>
      <c r="I13" s="339">
        <f t="shared" si="2"/>
        <v>0</v>
      </c>
      <c r="J13" s="339">
        <f t="shared" si="2"/>
        <v>0</v>
      </c>
      <c r="K13" s="339">
        <f t="shared" si="2"/>
        <v>0</v>
      </c>
      <c r="L13" s="339">
        <f t="shared" si="2"/>
        <v>0</v>
      </c>
      <c r="M13" s="339">
        <f t="shared" si="2"/>
        <v>0</v>
      </c>
      <c r="N13" s="339">
        <f t="shared" si="2"/>
        <v>620</v>
      </c>
      <c r="O13" s="339">
        <f t="shared" si="2"/>
        <v>620</v>
      </c>
      <c r="P13" s="339">
        <f t="shared" si="2"/>
        <v>0</v>
      </c>
      <c r="Q13" s="339">
        <f t="shared" si="2"/>
        <v>0</v>
      </c>
      <c r="R13" s="339">
        <f t="shared" si="2"/>
        <v>0</v>
      </c>
      <c r="S13" s="161"/>
      <c r="T13" s="161"/>
      <c r="U13" s="161"/>
      <c r="V13" s="161"/>
      <c r="W13" s="161"/>
      <c r="X13" s="241">
        <f t="shared" ref="X13:X30" si="3">+(O13+P13)/C13*100</f>
        <v>30.009680542110356</v>
      </c>
      <c r="Y13" s="241">
        <f t="shared" ref="Y13:Y30" si="4">+(O13+P13+Q13+R13)/C13*100</f>
        <v>30.009680542110356</v>
      </c>
      <c r="Z13" s="161"/>
      <c r="AA13" s="161"/>
    </row>
    <row r="14" spans="1:27" s="163" customFormat="1" ht="12">
      <c r="A14" s="156" t="s">
        <v>1</v>
      </c>
      <c r="B14" s="157" t="s">
        <v>460</v>
      </c>
      <c r="C14" s="340">
        <v>2066</v>
      </c>
      <c r="D14" s="340">
        <f>SUM(E14:M14)</f>
        <v>620</v>
      </c>
      <c r="E14" s="340">
        <v>620</v>
      </c>
      <c r="F14" s="340"/>
      <c r="G14" s="340"/>
      <c r="H14" s="340"/>
      <c r="I14" s="340"/>
      <c r="J14" s="340"/>
      <c r="K14" s="340"/>
      <c r="L14" s="340"/>
      <c r="M14" s="340"/>
      <c r="N14" s="340">
        <f>SUM(O14:R14)</f>
        <v>620</v>
      </c>
      <c r="O14" s="340">
        <f>+E14</f>
        <v>620</v>
      </c>
      <c r="P14" s="340"/>
      <c r="Q14" s="340"/>
      <c r="R14" s="340"/>
      <c r="S14" s="157"/>
      <c r="T14" s="157"/>
      <c r="U14" s="157"/>
      <c r="V14" s="157"/>
      <c r="W14" s="157"/>
      <c r="X14" s="157">
        <f t="shared" si="3"/>
        <v>30.009680542110356</v>
      </c>
      <c r="Y14" s="157">
        <f t="shared" si="4"/>
        <v>30.009680542110356</v>
      </c>
      <c r="Z14" s="157"/>
      <c r="AA14" s="157"/>
    </row>
    <row r="15" spans="1:27" s="162" customFormat="1" ht="11.4">
      <c r="A15" s="158"/>
      <c r="B15" s="158" t="s">
        <v>269</v>
      </c>
      <c r="C15" s="339">
        <v>0</v>
      </c>
      <c r="D15" s="339">
        <v>0</v>
      </c>
      <c r="E15" s="339">
        <v>0</v>
      </c>
      <c r="F15" s="339">
        <v>0</v>
      </c>
      <c r="G15" s="339">
        <v>0</v>
      </c>
      <c r="H15" s="339">
        <v>0</v>
      </c>
      <c r="I15" s="339">
        <v>0</v>
      </c>
      <c r="J15" s="339">
        <v>0</v>
      </c>
      <c r="K15" s="339">
        <v>0</v>
      </c>
      <c r="L15" s="339">
        <v>0</v>
      </c>
      <c r="M15" s="339">
        <v>0</v>
      </c>
      <c r="N15" s="339">
        <v>0</v>
      </c>
      <c r="O15" s="339">
        <v>0</v>
      </c>
      <c r="P15" s="339">
        <v>0</v>
      </c>
      <c r="Q15" s="339">
        <v>0</v>
      </c>
      <c r="R15" s="339">
        <v>0</v>
      </c>
      <c r="S15" s="339">
        <v>0</v>
      </c>
      <c r="T15" s="339">
        <v>0</v>
      </c>
      <c r="U15" s="339">
        <v>0</v>
      </c>
      <c r="V15" s="339">
        <v>0</v>
      </c>
      <c r="W15" s="339">
        <v>0</v>
      </c>
      <c r="X15" s="339">
        <v>0</v>
      </c>
      <c r="Y15" s="339">
        <v>0</v>
      </c>
      <c r="Z15" s="161"/>
      <c r="AA15" s="161"/>
    </row>
    <row r="16" spans="1:27" s="162" customFormat="1" ht="12">
      <c r="A16" s="158"/>
      <c r="B16" s="158" t="s">
        <v>270</v>
      </c>
      <c r="C16" s="339">
        <f>+C17+C18</f>
        <v>555.6</v>
      </c>
      <c r="D16" s="339">
        <f t="shared" ref="D16:R16" si="5">SUM(D17:D18)</f>
        <v>236.6</v>
      </c>
      <c r="E16" s="339">
        <f t="shared" si="5"/>
        <v>236.6</v>
      </c>
      <c r="F16" s="339">
        <f t="shared" si="5"/>
        <v>0</v>
      </c>
      <c r="G16" s="339">
        <f t="shared" si="5"/>
        <v>0</v>
      </c>
      <c r="H16" s="339">
        <f t="shared" si="5"/>
        <v>0</v>
      </c>
      <c r="I16" s="339">
        <f t="shared" si="5"/>
        <v>0</v>
      </c>
      <c r="J16" s="339">
        <f t="shared" si="5"/>
        <v>0</v>
      </c>
      <c r="K16" s="339">
        <f t="shared" si="5"/>
        <v>0</v>
      </c>
      <c r="L16" s="339">
        <f t="shared" si="5"/>
        <v>0</v>
      </c>
      <c r="M16" s="339">
        <f t="shared" si="5"/>
        <v>0</v>
      </c>
      <c r="N16" s="339">
        <f t="shared" si="5"/>
        <v>236.6</v>
      </c>
      <c r="O16" s="339">
        <f t="shared" si="5"/>
        <v>236.6</v>
      </c>
      <c r="P16" s="339">
        <f t="shared" si="5"/>
        <v>0</v>
      </c>
      <c r="Q16" s="339">
        <f t="shared" si="5"/>
        <v>0</v>
      </c>
      <c r="R16" s="339">
        <f t="shared" si="5"/>
        <v>0</v>
      </c>
      <c r="S16" s="161"/>
      <c r="T16" s="161"/>
      <c r="U16" s="161"/>
      <c r="V16" s="161"/>
      <c r="W16" s="161"/>
      <c r="X16" s="241">
        <f t="shared" si="3"/>
        <v>42.584593232541394</v>
      </c>
      <c r="Y16" s="241">
        <f t="shared" si="4"/>
        <v>42.584593232541394</v>
      </c>
      <c r="Z16" s="161"/>
      <c r="AA16" s="161"/>
    </row>
    <row r="17" spans="1:27" s="163" customFormat="1" ht="12">
      <c r="A17" s="156" t="s">
        <v>1</v>
      </c>
      <c r="B17" s="157" t="s">
        <v>460</v>
      </c>
      <c r="C17" s="340">
        <v>455.6</v>
      </c>
      <c r="D17" s="340">
        <f>SUM(E17:M17)</f>
        <v>136.6</v>
      </c>
      <c r="E17" s="340">
        <v>136.6</v>
      </c>
      <c r="F17" s="340"/>
      <c r="G17" s="340"/>
      <c r="H17" s="340"/>
      <c r="I17" s="340"/>
      <c r="J17" s="340"/>
      <c r="K17" s="340"/>
      <c r="L17" s="340"/>
      <c r="M17" s="340"/>
      <c r="N17" s="340">
        <f>SUM(O17:R17)</f>
        <v>136.6</v>
      </c>
      <c r="O17" s="340">
        <f>+E17</f>
        <v>136.6</v>
      </c>
      <c r="P17" s="340"/>
      <c r="Q17" s="340"/>
      <c r="R17" s="340"/>
      <c r="S17" s="157"/>
      <c r="T17" s="157"/>
      <c r="U17" s="157"/>
      <c r="V17" s="157"/>
      <c r="W17" s="157"/>
      <c r="X17" s="157">
        <f t="shared" si="3"/>
        <v>29.982440737489025</v>
      </c>
      <c r="Y17" s="157">
        <f t="shared" si="4"/>
        <v>29.982440737489025</v>
      </c>
      <c r="Z17" s="157"/>
      <c r="AA17" s="157"/>
    </row>
    <row r="18" spans="1:27" s="163" customFormat="1" ht="12">
      <c r="A18" s="156" t="s">
        <v>1</v>
      </c>
      <c r="B18" s="157" t="s">
        <v>461</v>
      </c>
      <c r="C18" s="340">
        <v>100</v>
      </c>
      <c r="D18" s="340">
        <f t="shared" ref="D18" si="6">SUM(E18:M18)</f>
        <v>100</v>
      </c>
      <c r="E18" s="340">
        <v>100</v>
      </c>
      <c r="F18" s="340"/>
      <c r="G18" s="340"/>
      <c r="H18" s="340"/>
      <c r="I18" s="340"/>
      <c r="J18" s="340"/>
      <c r="K18" s="340"/>
      <c r="L18" s="340"/>
      <c r="M18" s="340"/>
      <c r="N18" s="340">
        <f t="shared" ref="N18" si="7">SUM(O18:R18)</f>
        <v>100</v>
      </c>
      <c r="O18" s="340">
        <f>+E18</f>
        <v>100</v>
      </c>
      <c r="P18" s="340"/>
      <c r="Q18" s="340"/>
      <c r="R18" s="340"/>
      <c r="S18" s="157"/>
      <c r="T18" s="157"/>
      <c r="U18" s="157"/>
      <c r="V18" s="157"/>
      <c r="W18" s="157"/>
      <c r="X18" s="157">
        <f t="shared" si="3"/>
        <v>100</v>
      </c>
      <c r="Y18" s="157">
        <f t="shared" si="4"/>
        <v>100</v>
      </c>
      <c r="Z18" s="157">
        <v>100</v>
      </c>
      <c r="AA18" s="157">
        <v>100</v>
      </c>
    </row>
    <row r="19" spans="1:27" s="162" customFormat="1" ht="12">
      <c r="A19" s="158"/>
      <c r="B19" s="158" t="s">
        <v>267</v>
      </c>
      <c r="C19" s="339">
        <f>+C20</f>
        <v>282.08849999999995</v>
      </c>
      <c r="D19" s="339">
        <f t="shared" ref="D19:R19" si="8">SUM(D20:D20)</f>
        <v>282.08849999999995</v>
      </c>
      <c r="E19" s="339">
        <f t="shared" si="8"/>
        <v>135</v>
      </c>
      <c r="F19" s="339">
        <f t="shared" si="8"/>
        <v>0</v>
      </c>
      <c r="G19" s="339">
        <f t="shared" si="8"/>
        <v>0</v>
      </c>
      <c r="H19" s="339">
        <f t="shared" si="8"/>
        <v>147.08849999999998</v>
      </c>
      <c r="I19" s="339">
        <f t="shared" si="8"/>
        <v>0</v>
      </c>
      <c r="J19" s="339">
        <f t="shared" si="8"/>
        <v>0</v>
      </c>
      <c r="K19" s="339">
        <f t="shared" si="8"/>
        <v>0</v>
      </c>
      <c r="L19" s="339">
        <f t="shared" si="8"/>
        <v>0</v>
      </c>
      <c r="M19" s="339">
        <f t="shared" si="8"/>
        <v>0</v>
      </c>
      <c r="N19" s="339">
        <f t="shared" si="8"/>
        <v>282.08849999999995</v>
      </c>
      <c r="O19" s="339">
        <f t="shared" si="8"/>
        <v>135</v>
      </c>
      <c r="P19" s="339">
        <f t="shared" si="8"/>
        <v>0</v>
      </c>
      <c r="Q19" s="339">
        <f t="shared" si="8"/>
        <v>0</v>
      </c>
      <c r="R19" s="339">
        <f t="shared" si="8"/>
        <v>147.08849999999998</v>
      </c>
      <c r="S19" s="161"/>
      <c r="T19" s="161"/>
      <c r="U19" s="161"/>
      <c r="V19" s="161"/>
      <c r="W19" s="161"/>
      <c r="X19" s="241">
        <f t="shared" si="3"/>
        <v>47.857321372547986</v>
      </c>
      <c r="Y19" s="241">
        <f t="shared" si="4"/>
        <v>100</v>
      </c>
      <c r="Z19" s="161"/>
      <c r="AA19" s="161"/>
    </row>
    <row r="20" spans="1:27" s="163" customFormat="1" ht="24">
      <c r="A20" s="156" t="s">
        <v>1</v>
      </c>
      <c r="B20" s="157" t="s">
        <v>462</v>
      </c>
      <c r="C20" s="340">
        <f>+D20</f>
        <v>282.08849999999995</v>
      </c>
      <c r="D20" s="340">
        <f>SUM(E20:M20)</f>
        <v>282.08849999999995</v>
      </c>
      <c r="E20" s="340">
        <v>135</v>
      </c>
      <c r="F20" s="340"/>
      <c r="G20" s="340"/>
      <c r="H20" s="356">
        <f>35.64+2.05+36.828+45.0725+15.618+11.88</f>
        <v>147.08849999999998</v>
      </c>
      <c r="I20" s="340"/>
      <c r="J20" s="340"/>
      <c r="K20" s="340"/>
      <c r="L20" s="340"/>
      <c r="M20" s="340"/>
      <c r="N20" s="340">
        <f>SUM(O20:R20)</f>
        <v>282.08849999999995</v>
      </c>
      <c r="O20" s="340">
        <f>+E20</f>
        <v>135</v>
      </c>
      <c r="P20" s="340"/>
      <c r="Q20" s="340"/>
      <c r="R20" s="340">
        <f>+H20</f>
        <v>147.08849999999998</v>
      </c>
      <c r="S20" s="157"/>
      <c r="T20" s="157"/>
      <c r="U20" s="157"/>
      <c r="V20" s="157"/>
      <c r="W20" s="157"/>
      <c r="X20" s="157">
        <f t="shared" si="3"/>
        <v>47.857321372547986</v>
      </c>
      <c r="Y20" s="157">
        <f t="shared" si="4"/>
        <v>100</v>
      </c>
      <c r="Z20" s="157">
        <v>100</v>
      </c>
      <c r="AA20" s="157">
        <v>100</v>
      </c>
    </row>
    <row r="21" spans="1:27" s="162" customFormat="1" ht="12">
      <c r="A21" s="158"/>
      <c r="B21" s="158" t="s">
        <v>271</v>
      </c>
      <c r="C21" s="339">
        <f>+C22</f>
        <v>480</v>
      </c>
      <c r="D21" s="339">
        <f t="shared" ref="D21:W21" si="9">SUM(D22:D22)</f>
        <v>480</v>
      </c>
      <c r="E21" s="339">
        <f t="shared" si="9"/>
        <v>480</v>
      </c>
      <c r="F21" s="339">
        <f t="shared" si="9"/>
        <v>0</v>
      </c>
      <c r="G21" s="339">
        <f t="shared" si="9"/>
        <v>0</v>
      </c>
      <c r="H21" s="339">
        <f t="shared" si="9"/>
        <v>0</v>
      </c>
      <c r="I21" s="339">
        <f t="shared" si="9"/>
        <v>0</v>
      </c>
      <c r="J21" s="339">
        <f t="shared" si="9"/>
        <v>0</v>
      </c>
      <c r="K21" s="339">
        <f t="shared" si="9"/>
        <v>0</v>
      </c>
      <c r="L21" s="339">
        <f t="shared" si="9"/>
        <v>0</v>
      </c>
      <c r="M21" s="339">
        <f t="shared" si="9"/>
        <v>0</v>
      </c>
      <c r="N21" s="339">
        <f t="shared" si="9"/>
        <v>480</v>
      </c>
      <c r="O21" s="339">
        <f t="shared" si="9"/>
        <v>480</v>
      </c>
      <c r="P21" s="339">
        <f t="shared" si="9"/>
        <v>0</v>
      </c>
      <c r="Q21" s="339">
        <f t="shared" si="9"/>
        <v>0</v>
      </c>
      <c r="R21" s="339">
        <f t="shared" si="9"/>
        <v>0</v>
      </c>
      <c r="S21" s="158">
        <f t="shared" si="9"/>
        <v>0</v>
      </c>
      <c r="T21" s="158">
        <f t="shared" si="9"/>
        <v>0</v>
      </c>
      <c r="U21" s="158">
        <f t="shared" si="9"/>
        <v>0</v>
      </c>
      <c r="V21" s="158">
        <f t="shared" si="9"/>
        <v>0</v>
      </c>
      <c r="W21" s="158">
        <f t="shared" si="9"/>
        <v>0</v>
      </c>
      <c r="X21" s="241">
        <f t="shared" si="3"/>
        <v>100</v>
      </c>
      <c r="Y21" s="241">
        <f t="shared" si="4"/>
        <v>100</v>
      </c>
      <c r="Z21" s="161"/>
      <c r="AA21" s="161"/>
    </row>
    <row r="22" spans="1:27" s="163" customFormat="1" ht="26.4" customHeight="1">
      <c r="A22" s="156" t="s">
        <v>1</v>
      </c>
      <c r="B22" s="157" t="s">
        <v>463</v>
      </c>
      <c r="C22" s="340">
        <v>480</v>
      </c>
      <c r="D22" s="340">
        <f t="shared" ref="D22" si="10">SUM(E22:M22)</f>
        <v>480</v>
      </c>
      <c r="E22" s="340">
        <v>480</v>
      </c>
      <c r="F22" s="340"/>
      <c r="G22" s="340"/>
      <c r="H22" s="340"/>
      <c r="I22" s="340"/>
      <c r="J22" s="340"/>
      <c r="K22" s="340"/>
      <c r="L22" s="340"/>
      <c r="M22" s="340"/>
      <c r="N22" s="340">
        <f t="shared" ref="N22" si="11">SUM(O22:R22)</f>
        <v>480</v>
      </c>
      <c r="O22" s="340">
        <f>+E22</f>
        <v>480</v>
      </c>
      <c r="P22" s="340"/>
      <c r="Q22" s="340"/>
      <c r="R22" s="340">
        <f t="shared" ref="R22" si="12">+H22</f>
        <v>0</v>
      </c>
      <c r="S22" s="157"/>
      <c r="T22" s="157"/>
      <c r="U22" s="157"/>
      <c r="V22" s="157"/>
      <c r="W22" s="157"/>
      <c r="X22" s="157">
        <f t="shared" si="3"/>
        <v>100</v>
      </c>
      <c r="Y22" s="157">
        <f t="shared" si="4"/>
        <v>100</v>
      </c>
      <c r="Z22" s="157">
        <v>100</v>
      </c>
      <c r="AA22" s="157">
        <v>100</v>
      </c>
    </row>
    <row r="23" spans="1:27" s="162" customFormat="1" ht="12">
      <c r="A23" s="158"/>
      <c r="B23" s="158" t="s">
        <v>272</v>
      </c>
      <c r="C23" s="339">
        <f>+C24</f>
        <v>13</v>
      </c>
      <c r="D23" s="339">
        <f t="shared" ref="D23:W23" si="13">SUM(D24:D24)</f>
        <v>13</v>
      </c>
      <c r="E23" s="339">
        <f t="shared" si="13"/>
        <v>13</v>
      </c>
      <c r="F23" s="339">
        <f t="shared" si="13"/>
        <v>0</v>
      </c>
      <c r="G23" s="339">
        <f t="shared" si="13"/>
        <v>0</v>
      </c>
      <c r="H23" s="339">
        <f t="shared" si="13"/>
        <v>0</v>
      </c>
      <c r="I23" s="339">
        <f t="shared" si="13"/>
        <v>0</v>
      </c>
      <c r="J23" s="339">
        <f t="shared" si="13"/>
        <v>0</v>
      </c>
      <c r="K23" s="339">
        <f t="shared" si="13"/>
        <v>0</v>
      </c>
      <c r="L23" s="339">
        <f t="shared" si="13"/>
        <v>0</v>
      </c>
      <c r="M23" s="339">
        <f t="shared" si="13"/>
        <v>0</v>
      </c>
      <c r="N23" s="339">
        <f t="shared" si="13"/>
        <v>13</v>
      </c>
      <c r="O23" s="339">
        <f t="shared" si="13"/>
        <v>13</v>
      </c>
      <c r="P23" s="339">
        <f t="shared" si="13"/>
        <v>0</v>
      </c>
      <c r="Q23" s="339">
        <f t="shared" si="13"/>
        <v>0</v>
      </c>
      <c r="R23" s="339">
        <f t="shared" si="13"/>
        <v>0</v>
      </c>
      <c r="S23" s="158">
        <f t="shared" si="13"/>
        <v>0</v>
      </c>
      <c r="T23" s="158">
        <f t="shared" si="13"/>
        <v>0</v>
      </c>
      <c r="U23" s="158">
        <f t="shared" si="13"/>
        <v>0</v>
      </c>
      <c r="V23" s="158">
        <f t="shared" si="13"/>
        <v>0</v>
      </c>
      <c r="W23" s="158">
        <f t="shared" si="13"/>
        <v>0</v>
      </c>
      <c r="X23" s="241">
        <f t="shared" si="3"/>
        <v>100</v>
      </c>
      <c r="Y23" s="241">
        <f t="shared" si="4"/>
        <v>100</v>
      </c>
      <c r="Z23" s="161"/>
      <c r="AA23" s="161"/>
    </row>
    <row r="24" spans="1:27" s="163" customFormat="1" ht="26.4" customHeight="1">
      <c r="A24" s="156" t="s">
        <v>1</v>
      </c>
      <c r="B24" s="157" t="s">
        <v>463</v>
      </c>
      <c r="C24" s="340">
        <v>13</v>
      </c>
      <c r="D24" s="340">
        <f t="shared" ref="D24" si="14">SUM(E24:M24)</f>
        <v>13</v>
      </c>
      <c r="E24" s="340">
        <v>13</v>
      </c>
      <c r="F24" s="340"/>
      <c r="G24" s="340"/>
      <c r="H24" s="340"/>
      <c r="I24" s="340"/>
      <c r="J24" s="340"/>
      <c r="K24" s="340"/>
      <c r="L24" s="340"/>
      <c r="M24" s="340"/>
      <c r="N24" s="340">
        <f t="shared" ref="N24" si="15">SUM(O24:R24)</f>
        <v>13</v>
      </c>
      <c r="O24" s="340">
        <f>+E24</f>
        <v>13</v>
      </c>
      <c r="P24" s="340"/>
      <c r="Q24" s="340"/>
      <c r="R24" s="340">
        <f t="shared" ref="R24" si="16">+H24</f>
        <v>0</v>
      </c>
      <c r="S24" s="157"/>
      <c r="T24" s="157"/>
      <c r="U24" s="157"/>
      <c r="V24" s="157"/>
      <c r="W24" s="157"/>
      <c r="X24" s="157">
        <f t="shared" si="3"/>
        <v>100</v>
      </c>
      <c r="Y24" s="157">
        <f t="shared" si="4"/>
        <v>100</v>
      </c>
      <c r="Z24" s="157">
        <v>100</v>
      </c>
      <c r="AA24" s="157">
        <v>100</v>
      </c>
    </row>
    <row r="25" spans="1:27" s="162" customFormat="1" ht="12">
      <c r="A25" s="158"/>
      <c r="B25" s="158" t="s">
        <v>273</v>
      </c>
      <c r="C25" s="339">
        <f t="shared" ref="C25:W25" si="17">SUM(C26:C30)</f>
        <v>890</v>
      </c>
      <c r="D25" s="339">
        <f t="shared" si="17"/>
        <v>326.524</v>
      </c>
      <c r="E25" s="339">
        <f t="shared" si="17"/>
        <v>190</v>
      </c>
      <c r="F25" s="339">
        <f t="shared" si="17"/>
        <v>0</v>
      </c>
      <c r="G25" s="339">
        <f t="shared" si="17"/>
        <v>0</v>
      </c>
      <c r="H25" s="339">
        <f t="shared" si="17"/>
        <v>136.524</v>
      </c>
      <c r="I25" s="339">
        <f t="shared" si="17"/>
        <v>0</v>
      </c>
      <c r="J25" s="339">
        <f t="shared" si="17"/>
        <v>0</v>
      </c>
      <c r="K25" s="339">
        <f t="shared" si="17"/>
        <v>0</v>
      </c>
      <c r="L25" s="339">
        <f t="shared" si="17"/>
        <v>0</v>
      </c>
      <c r="M25" s="339">
        <f t="shared" si="17"/>
        <v>0</v>
      </c>
      <c r="N25" s="339">
        <f t="shared" si="17"/>
        <v>161.524</v>
      </c>
      <c r="O25" s="339">
        <f t="shared" si="17"/>
        <v>25</v>
      </c>
      <c r="P25" s="339">
        <f t="shared" si="17"/>
        <v>0</v>
      </c>
      <c r="Q25" s="339">
        <f t="shared" si="17"/>
        <v>0</v>
      </c>
      <c r="R25" s="339">
        <f t="shared" si="17"/>
        <v>136.524</v>
      </c>
      <c r="S25" s="158">
        <f t="shared" si="17"/>
        <v>0</v>
      </c>
      <c r="T25" s="158">
        <f t="shared" si="17"/>
        <v>0</v>
      </c>
      <c r="U25" s="158">
        <f t="shared" si="17"/>
        <v>0</v>
      </c>
      <c r="V25" s="158">
        <f t="shared" si="17"/>
        <v>0</v>
      </c>
      <c r="W25" s="158">
        <f t="shared" si="17"/>
        <v>0</v>
      </c>
      <c r="X25" s="241">
        <f t="shared" si="3"/>
        <v>2.8089887640449436</v>
      </c>
      <c r="Y25" s="241">
        <f t="shared" si="4"/>
        <v>18.148764044943821</v>
      </c>
      <c r="Z25" s="161"/>
      <c r="AA25" s="161"/>
    </row>
    <row r="26" spans="1:27" s="163" customFormat="1" ht="12">
      <c r="A26" s="156" t="s">
        <v>1</v>
      </c>
      <c r="B26" s="157" t="s">
        <v>464</v>
      </c>
      <c r="C26" s="340">
        <v>100</v>
      </c>
      <c r="D26" s="340">
        <f t="shared" ref="D26:D30" si="18">SUM(E26:M26)</f>
        <v>50</v>
      </c>
      <c r="E26" s="340">
        <v>50</v>
      </c>
      <c r="F26" s="340"/>
      <c r="G26" s="340"/>
      <c r="H26" s="340"/>
      <c r="I26" s="340"/>
      <c r="J26" s="340"/>
      <c r="K26" s="340"/>
      <c r="L26" s="340"/>
      <c r="M26" s="340"/>
      <c r="N26" s="340">
        <f t="shared" ref="N26:N30" si="19">SUM(O26:R26)</f>
        <v>0</v>
      </c>
      <c r="O26" s="340"/>
      <c r="P26" s="340"/>
      <c r="Q26" s="340"/>
      <c r="R26" s="340">
        <f t="shared" ref="R26:R30" si="20">+H26</f>
        <v>0</v>
      </c>
      <c r="S26" s="157"/>
      <c r="T26" s="157"/>
      <c r="U26" s="157"/>
      <c r="V26" s="157"/>
      <c r="W26" s="157"/>
      <c r="X26" s="157">
        <f t="shared" si="3"/>
        <v>0</v>
      </c>
      <c r="Y26" s="157">
        <f t="shared" si="4"/>
        <v>0</v>
      </c>
      <c r="Z26" s="157">
        <v>80</v>
      </c>
      <c r="AA26" s="157">
        <v>85</v>
      </c>
    </row>
    <row r="27" spans="1:27" s="163" customFormat="1" ht="12">
      <c r="A27" s="156" t="s">
        <v>1</v>
      </c>
      <c r="B27" s="157" t="s">
        <v>465</v>
      </c>
      <c r="C27" s="340">
        <v>650</v>
      </c>
      <c r="D27" s="340">
        <f t="shared" si="18"/>
        <v>100</v>
      </c>
      <c r="E27" s="340">
        <v>100</v>
      </c>
      <c r="F27" s="340"/>
      <c r="G27" s="340"/>
      <c r="H27" s="340"/>
      <c r="I27" s="340"/>
      <c r="J27" s="340"/>
      <c r="K27" s="340"/>
      <c r="L27" s="340"/>
      <c r="M27" s="340"/>
      <c r="N27" s="340">
        <f t="shared" si="19"/>
        <v>0</v>
      </c>
      <c r="O27" s="340"/>
      <c r="P27" s="340"/>
      <c r="Q27" s="340"/>
      <c r="R27" s="340">
        <f t="shared" si="20"/>
        <v>0</v>
      </c>
      <c r="S27" s="157"/>
      <c r="T27" s="157"/>
      <c r="U27" s="157"/>
      <c r="V27" s="157"/>
      <c r="W27" s="157"/>
      <c r="X27" s="157">
        <f t="shared" si="3"/>
        <v>0</v>
      </c>
      <c r="Y27" s="157">
        <f t="shared" si="4"/>
        <v>0</v>
      </c>
      <c r="Z27" s="157">
        <v>65</v>
      </c>
      <c r="AA27" s="157">
        <v>80</v>
      </c>
    </row>
    <row r="28" spans="1:27" s="163" customFormat="1" ht="26.4" customHeight="1">
      <c r="A28" s="156" t="s">
        <v>1</v>
      </c>
      <c r="B28" s="157" t="s">
        <v>466</v>
      </c>
      <c r="C28" s="340">
        <v>20</v>
      </c>
      <c r="D28" s="340">
        <f t="shared" si="18"/>
        <v>5</v>
      </c>
      <c r="E28" s="340">
        <v>5</v>
      </c>
      <c r="F28" s="340"/>
      <c r="G28" s="340"/>
      <c r="H28" s="340"/>
      <c r="I28" s="340"/>
      <c r="J28" s="340"/>
      <c r="K28" s="340"/>
      <c r="L28" s="340"/>
      <c r="M28" s="340"/>
      <c r="N28" s="340">
        <f t="shared" si="19"/>
        <v>0</v>
      </c>
      <c r="O28" s="340"/>
      <c r="P28" s="340"/>
      <c r="Q28" s="340"/>
      <c r="R28" s="340">
        <f t="shared" si="20"/>
        <v>0</v>
      </c>
      <c r="S28" s="157"/>
      <c r="T28" s="157"/>
      <c r="U28" s="157"/>
      <c r="V28" s="157"/>
      <c r="W28" s="157"/>
      <c r="X28" s="157">
        <f t="shared" si="3"/>
        <v>0</v>
      </c>
      <c r="Y28" s="157">
        <f t="shared" si="4"/>
        <v>0</v>
      </c>
      <c r="Z28" s="157"/>
      <c r="AA28" s="157"/>
    </row>
    <row r="29" spans="1:27" s="163" customFormat="1" ht="12">
      <c r="A29" s="156" t="s">
        <v>1</v>
      </c>
      <c r="B29" s="157" t="s">
        <v>467</v>
      </c>
      <c r="C29" s="340">
        <v>20</v>
      </c>
      <c r="D29" s="340">
        <f t="shared" si="18"/>
        <v>10</v>
      </c>
      <c r="E29" s="340">
        <v>10</v>
      </c>
      <c r="F29" s="340"/>
      <c r="G29" s="340"/>
      <c r="H29" s="340"/>
      <c r="I29" s="340"/>
      <c r="J29" s="340"/>
      <c r="K29" s="340"/>
      <c r="L29" s="340"/>
      <c r="M29" s="340"/>
      <c r="N29" s="340">
        <f t="shared" si="19"/>
        <v>0</v>
      </c>
      <c r="O29" s="340"/>
      <c r="P29" s="340"/>
      <c r="Q29" s="340"/>
      <c r="R29" s="340">
        <f t="shared" si="20"/>
        <v>0</v>
      </c>
      <c r="S29" s="157"/>
      <c r="T29" s="157"/>
      <c r="U29" s="157"/>
      <c r="V29" s="157"/>
      <c r="W29" s="157"/>
      <c r="X29" s="157">
        <f t="shared" si="3"/>
        <v>0</v>
      </c>
      <c r="Y29" s="157">
        <f t="shared" si="4"/>
        <v>0</v>
      </c>
      <c r="Z29" s="157"/>
      <c r="AA29" s="157"/>
    </row>
    <row r="30" spans="1:27" s="163" customFormat="1" ht="26.4" customHeight="1">
      <c r="A30" s="156" t="s">
        <v>1</v>
      </c>
      <c r="B30" s="157" t="s">
        <v>468</v>
      </c>
      <c r="C30" s="340">
        <v>100</v>
      </c>
      <c r="D30" s="340">
        <f t="shared" si="18"/>
        <v>161.524</v>
      </c>
      <c r="E30" s="340">
        <v>25</v>
      </c>
      <c r="F30" s="340"/>
      <c r="G30" s="340"/>
      <c r="H30" s="340">
        <f>95.47+27.48+13.574</f>
        <v>136.524</v>
      </c>
      <c r="I30" s="340"/>
      <c r="J30" s="340"/>
      <c r="K30" s="340"/>
      <c r="L30" s="340"/>
      <c r="M30" s="340"/>
      <c r="N30" s="340">
        <f t="shared" si="19"/>
        <v>161.524</v>
      </c>
      <c r="O30" s="340">
        <f t="shared" ref="O30" si="21">+E30</f>
        <v>25</v>
      </c>
      <c r="P30" s="340"/>
      <c r="Q30" s="340"/>
      <c r="R30" s="340">
        <f t="shared" si="20"/>
        <v>136.524</v>
      </c>
      <c r="S30" s="157"/>
      <c r="T30" s="157"/>
      <c r="U30" s="157"/>
      <c r="V30" s="157"/>
      <c r="W30" s="157"/>
      <c r="X30" s="157">
        <f t="shared" si="3"/>
        <v>25</v>
      </c>
      <c r="Y30" s="157">
        <f t="shared" si="4"/>
        <v>161.524</v>
      </c>
      <c r="Z30" s="157"/>
      <c r="AA30" s="157"/>
    </row>
  </sheetData>
  <mergeCells count="21">
    <mergeCell ref="AA8:AA9"/>
    <mergeCell ref="A4:AA4"/>
    <mergeCell ref="X8:X9"/>
    <mergeCell ref="Y8:Y9"/>
    <mergeCell ref="X6:Y7"/>
    <mergeCell ref="Z6:AA7"/>
    <mergeCell ref="Y3:Z3"/>
    <mergeCell ref="S7:V8"/>
    <mergeCell ref="A6:A9"/>
    <mergeCell ref="B6:B9"/>
    <mergeCell ref="C6:C9"/>
    <mergeCell ref="D6:M6"/>
    <mergeCell ref="N6:W6"/>
    <mergeCell ref="W7:W9"/>
    <mergeCell ref="Z8:Z9"/>
    <mergeCell ref="O7:R8"/>
    <mergeCell ref="D7:D9"/>
    <mergeCell ref="E7:H8"/>
    <mergeCell ref="I7:L8"/>
    <mergeCell ref="M7:M9"/>
    <mergeCell ref="N7:N9"/>
  </mergeCells>
  <printOptions horizontalCentered="1"/>
  <pageMargins left="0" right="0" top="0.31496062992126" bottom="0.5" header="0.31496062992126" footer="0.31496062992126"/>
  <pageSetup paperSize="9" scale="70" orientation="landscape" verticalDpi="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16"/>
  <sheetViews>
    <sheetView zoomScale="90" zoomScaleNormal="90" workbookViewId="0">
      <pane xSplit="2" ySplit="6" topLeftCell="C16" activePane="bottomRight" state="frozen"/>
      <selection pane="topRight" activeCell="C1" sqref="C1"/>
      <selection pane="bottomLeft" activeCell="A7" sqref="A7"/>
      <selection pane="bottomRight" activeCell="C24" sqref="C24"/>
    </sheetView>
  </sheetViews>
  <sheetFormatPr defaultRowHeight="15.6"/>
  <cols>
    <col min="1" max="1" width="6.09765625" style="11" customWidth="1"/>
    <col min="2" max="2" width="42.19921875" style="11" customWidth="1"/>
    <col min="3" max="3" width="14.09765625" style="11" customWidth="1"/>
    <col min="4" max="4" width="23.09765625" style="11" customWidth="1"/>
    <col min="5" max="256" width="9" style="11"/>
    <col min="257" max="257" width="4.5" style="11" customWidth="1"/>
    <col min="258" max="258" width="39.69921875" style="11" customWidth="1"/>
    <col min="259" max="259" width="14.09765625" style="11" customWidth="1"/>
    <col min="260" max="260" width="22" style="11" customWidth="1"/>
    <col min="261" max="512" width="9" style="11"/>
    <col min="513" max="513" width="4.5" style="11" customWidth="1"/>
    <col min="514" max="514" width="39.69921875" style="11" customWidth="1"/>
    <col min="515" max="515" width="14.09765625" style="11" customWidth="1"/>
    <col min="516" max="516" width="22" style="11" customWidth="1"/>
    <col min="517" max="768" width="9" style="11"/>
    <col min="769" max="769" width="4.5" style="11" customWidth="1"/>
    <col min="770" max="770" width="39.69921875" style="11" customWidth="1"/>
    <col min="771" max="771" width="14.09765625" style="11" customWidth="1"/>
    <col min="772" max="772" width="22" style="11" customWidth="1"/>
    <col min="773" max="1024" width="9" style="11"/>
    <col min="1025" max="1025" width="4.5" style="11" customWidth="1"/>
    <col min="1026" max="1026" width="39.69921875" style="11" customWidth="1"/>
    <col min="1027" max="1027" width="14.09765625" style="11" customWidth="1"/>
    <col min="1028" max="1028" width="22" style="11" customWidth="1"/>
    <col min="1029" max="1280" width="9" style="11"/>
    <col min="1281" max="1281" width="4.5" style="11" customWidth="1"/>
    <col min="1282" max="1282" width="39.69921875" style="11" customWidth="1"/>
    <col min="1283" max="1283" width="14.09765625" style="11" customWidth="1"/>
    <col min="1284" max="1284" width="22" style="11" customWidth="1"/>
    <col min="1285" max="1536" width="9" style="11"/>
    <col min="1537" max="1537" width="4.5" style="11" customWidth="1"/>
    <col min="1538" max="1538" width="39.69921875" style="11" customWidth="1"/>
    <col min="1539" max="1539" width="14.09765625" style="11" customWidth="1"/>
    <col min="1540" max="1540" width="22" style="11" customWidth="1"/>
    <col min="1541" max="1792" width="9" style="11"/>
    <col min="1793" max="1793" width="4.5" style="11" customWidth="1"/>
    <col min="1794" max="1794" width="39.69921875" style="11" customWidth="1"/>
    <col min="1795" max="1795" width="14.09765625" style="11" customWidth="1"/>
    <col min="1796" max="1796" width="22" style="11" customWidth="1"/>
    <col min="1797" max="2048" width="9" style="11"/>
    <col min="2049" max="2049" width="4.5" style="11" customWidth="1"/>
    <col min="2050" max="2050" width="39.69921875" style="11" customWidth="1"/>
    <col min="2051" max="2051" width="14.09765625" style="11" customWidth="1"/>
    <col min="2052" max="2052" width="22" style="11" customWidth="1"/>
    <col min="2053" max="2304" width="9" style="11"/>
    <col min="2305" max="2305" width="4.5" style="11" customWidth="1"/>
    <col min="2306" max="2306" width="39.69921875" style="11" customWidth="1"/>
    <col min="2307" max="2307" width="14.09765625" style="11" customWidth="1"/>
    <col min="2308" max="2308" width="22" style="11" customWidth="1"/>
    <col min="2309" max="2560" width="9" style="11"/>
    <col min="2561" max="2561" width="4.5" style="11" customWidth="1"/>
    <col min="2562" max="2562" width="39.69921875" style="11" customWidth="1"/>
    <col min="2563" max="2563" width="14.09765625" style="11" customWidth="1"/>
    <col min="2564" max="2564" width="22" style="11" customWidth="1"/>
    <col min="2565" max="2816" width="9" style="11"/>
    <col min="2817" max="2817" width="4.5" style="11" customWidth="1"/>
    <col min="2818" max="2818" width="39.69921875" style="11" customWidth="1"/>
    <col min="2819" max="2819" width="14.09765625" style="11" customWidth="1"/>
    <col min="2820" max="2820" width="22" style="11" customWidth="1"/>
    <col min="2821" max="3072" width="9" style="11"/>
    <col min="3073" max="3073" width="4.5" style="11" customWidth="1"/>
    <col min="3074" max="3074" width="39.69921875" style="11" customWidth="1"/>
    <col min="3075" max="3075" width="14.09765625" style="11" customWidth="1"/>
    <col min="3076" max="3076" width="22" style="11" customWidth="1"/>
    <col min="3077" max="3328" width="9" style="11"/>
    <col min="3329" max="3329" width="4.5" style="11" customWidth="1"/>
    <col min="3330" max="3330" width="39.69921875" style="11" customWidth="1"/>
    <col min="3331" max="3331" width="14.09765625" style="11" customWidth="1"/>
    <col min="3332" max="3332" width="22" style="11" customWidth="1"/>
    <col min="3333" max="3584" width="9" style="11"/>
    <col min="3585" max="3585" width="4.5" style="11" customWidth="1"/>
    <col min="3586" max="3586" width="39.69921875" style="11" customWidth="1"/>
    <col min="3587" max="3587" width="14.09765625" style="11" customWidth="1"/>
    <col min="3588" max="3588" width="22" style="11" customWidth="1"/>
    <col min="3589" max="3840" width="9" style="11"/>
    <col min="3841" max="3841" width="4.5" style="11" customWidth="1"/>
    <col min="3842" max="3842" width="39.69921875" style="11" customWidth="1"/>
    <col min="3843" max="3843" width="14.09765625" style="11" customWidth="1"/>
    <col min="3844" max="3844" width="22" style="11" customWidth="1"/>
    <col min="3845" max="4096" width="9" style="11"/>
    <col min="4097" max="4097" width="4.5" style="11" customWidth="1"/>
    <col min="4098" max="4098" width="39.69921875" style="11" customWidth="1"/>
    <col min="4099" max="4099" width="14.09765625" style="11" customWidth="1"/>
    <col min="4100" max="4100" width="22" style="11" customWidth="1"/>
    <col min="4101" max="4352" width="9" style="11"/>
    <col min="4353" max="4353" width="4.5" style="11" customWidth="1"/>
    <col min="4354" max="4354" width="39.69921875" style="11" customWidth="1"/>
    <col min="4355" max="4355" width="14.09765625" style="11" customWidth="1"/>
    <col min="4356" max="4356" width="22" style="11" customWidth="1"/>
    <col min="4357" max="4608" width="9" style="11"/>
    <col min="4609" max="4609" width="4.5" style="11" customWidth="1"/>
    <col min="4610" max="4610" width="39.69921875" style="11" customWidth="1"/>
    <col min="4611" max="4611" width="14.09765625" style="11" customWidth="1"/>
    <col min="4612" max="4612" width="22" style="11" customWidth="1"/>
    <col min="4613" max="4864" width="9" style="11"/>
    <col min="4865" max="4865" width="4.5" style="11" customWidth="1"/>
    <col min="4866" max="4866" width="39.69921875" style="11" customWidth="1"/>
    <col min="4867" max="4867" width="14.09765625" style="11" customWidth="1"/>
    <col min="4868" max="4868" width="22" style="11" customWidth="1"/>
    <col min="4869" max="5120" width="9" style="11"/>
    <col min="5121" max="5121" width="4.5" style="11" customWidth="1"/>
    <col min="5122" max="5122" width="39.69921875" style="11" customWidth="1"/>
    <col min="5123" max="5123" width="14.09765625" style="11" customWidth="1"/>
    <col min="5124" max="5124" width="22" style="11" customWidth="1"/>
    <col min="5125" max="5376" width="9" style="11"/>
    <col min="5377" max="5377" width="4.5" style="11" customWidth="1"/>
    <col min="5378" max="5378" width="39.69921875" style="11" customWidth="1"/>
    <col min="5379" max="5379" width="14.09765625" style="11" customWidth="1"/>
    <col min="5380" max="5380" width="22" style="11" customWidth="1"/>
    <col min="5381" max="5632" width="9" style="11"/>
    <col min="5633" max="5633" width="4.5" style="11" customWidth="1"/>
    <col min="5634" max="5634" width="39.69921875" style="11" customWidth="1"/>
    <col min="5635" max="5635" width="14.09765625" style="11" customWidth="1"/>
    <col min="5636" max="5636" width="22" style="11" customWidth="1"/>
    <col min="5637" max="5888" width="9" style="11"/>
    <col min="5889" max="5889" width="4.5" style="11" customWidth="1"/>
    <col min="5890" max="5890" width="39.69921875" style="11" customWidth="1"/>
    <col min="5891" max="5891" width="14.09765625" style="11" customWidth="1"/>
    <col min="5892" max="5892" width="22" style="11" customWidth="1"/>
    <col min="5893" max="6144" width="9" style="11"/>
    <col min="6145" max="6145" width="4.5" style="11" customWidth="1"/>
    <col min="6146" max="6146" width="39.69921875" style="11" customWidth="1"/>
    <col min="6147" max="6147" width="14.09765625" style="11" customWidth="1"/>
    <col min="6148" max="6148" width="22" style="11" customWidth="1"/>
    <col min="6149" max="6400" width="9" style="11"/>
    <col min="6401" max="6401" width="4.5" style="11" customWidth="1"/>
    <col min="6402" max="6402" width="39.69921875" style="11" customWidth="1"/>
    <col min="6403" max="6403" width="14.09765625" style="11" customWidth="1"/>
    <col min="6404" max="6404" width="22" style="11" customWidth="1"/>
    <col min="6405" max="6656" width="9" style="11"/>
    <col min="6657" max="6657" width="4.5" style="11" customWidth="1"/>
    <col min="6658" max="6658" width="39.69921875" style="11" customWidth="1"/>
    <col min="6659" max="6659" width="14.09765625" style="11" customWidth="1"/>
    <col min="6660" max="6660" width="22" style="11" customWidth="1"/>
    <col min="6661" max="6912" width="9" style="11"/>
    <col min="6913" max="6913" width="4.5" style="11" customWidth="1"/>
    <col min="6914" max="6914" width="39.69921875" style="11" customWidth="1"/>
    <col min="6915" max="6915" width="14.09765625" style="11" customWidth="1"/>
    <col min="6916" max="6916" width="22" style="11" customWidth="1"/>
    <col min="6917" max="7168" width="9" style="11"/>
    <col min="7169" max="7169" width="4.5" style="11" customWidth="1"/>
    <col min="7170" max="7170" width="39.69921875" style="11" customWidth="1"/>
    <col min="7171" max="7171" width="14.09765625" style="11" customWidth="1"/>
    <col min="7172" max="7172" width="22" style="11" customWidth="1"/>
    <col min="7173" max="7424" width="9" style="11"/>
    <col min="7425" max="7425" width="4.5" style="11" customWidth="1"/>
    <col min="7426" max="7426" width="39.69921875" style="11" customWidth="1"/>
    <col min="7427" max="7427" width="14.09765625" style="11" customWidth="1"/>
    <col min="7428" max="7428" width="22" style="11" customWidth="1"/>
    <col min="7429" max="7680" width="9" style="11"/>
    <col min="7681" max="7681" width="4.5" style="11" customWidth="1"/>
    <col min="7682" max="7682" width="39.69921875" style="11" customWidth="1"/>
    <col min="7683" max="7683" width="14.09765625" style="11" customWidth="1"/>
    <col min="7684" max="7684" width="22" style="11" customWidth="1"/>
    <col min="7685" max="7936" width="9" style="11"/>
    <col min="7937" max="7937" width="4.5" style="11" customWidth="1"/>
    <col min="7938" max="7938" width="39.69921875" style="11" customWidth="1"/>
    <col min="7939" max="7939" width="14.09765625" style="11" customWidth="1"/>
    <col min="7940" max="7940" width="22" style="11" customWidth="1"/>
    <col min="7941" max="8192" width="9" style="11"/>
    <col min="8193" max="8193" width="4.5" style="11" customWidth="1"/>
    <col min="8194" max="8194" width="39.69921875" style="11" customWidth="1"/>
    <col min="8195" max="8195" width="14.09765625" style="11" customWidth="1"/>
    <col min="8196" max="8196" width="22" style="11" customWidth="1"/>
    <col min="8197" max="8448" width="9" style="11"/>
    <col min="8449" max="8449" width="4.5" style="11" customWidth="1"/>
    <col min="8450" max="8450" width="39.69921875" style="11" customWidth="1"/>
    <col min="8451" max="8451" width="14.09765625" style="11" customWidth="1"/>
    <col min="8452" max="8452" width="22" style="11" customWidth="1"/>
    <col min="8453" max="8704" width="9" style="11"/>
    <col min="8705" max="8705" width="4.5" style="11" customWidth="1"/>
    <col min="8706" max="8706" width="39.69921875" style="11" customWidth="1"/>
    <col min="8707" max="8707" width="14.09765625" style="11" customWidth="1"/>
    <col min="8708" max="8708" width="22" style="11" customWidth="1"/>
    <col min="8709" max="8960" width="9" style="11"/>
    <col min="8961" max="8961" width="4.5" style="11" customWidth="1"/>
    <col min="8962" max="8962" width="39.69921875" style="11" customWidth="1"/>
    <col min="8963" max="8963" width="14.09765625" style="11" customWidth="1"/>
    <col min="8964" max="8964" width="22" style="11" customWidth="1"/>
    <col min="8965" max="9216" width="9" style="11"/>
    <col min="9217" max="9217" width="4.5" style="11" customWidth="1"/>
    <col min="9218" max="9218" width="39.69921875" style="11" customWidth="1"/>
    <col min="9219" max="9219" width="14.09765625" style="11" customWidth="1"/>
    <col min="9220" max="9220" width="22" style="11" customWidth="1"/>
    <col min="9221" max="9472" width="9" style="11"/>
    <col min="9473" max="9473" width="4.5" style="11" customWidth="1"/>
    <col min="9474" max="9474" width="39.69921875" style="11" customWidth="1"/>
    <col min="9475" max="9475" width="14.09765625" style="11" customWidth="1"/>
    <col min="9476" max="9476" width="22" style="11" customWidth="1"/>
    <col min="9477" max="9728" width="9" style="11"/>
    <col min="9729" max="9729" width="4.5" style="11" customWidth="1"/>
    <col min="9730" max="9730" width="39.69921875" style="11" customWidth="1"/>
    <col min="9731" max="9731" width="14.09765625" style="11" customWidth="1"/>
    <col min="9732" max="9732" width="22" style="11" customWidth="1"/>
    <col min="9733" max="9984" width="9" style="11"/>
    <col min="9985" max="9985" width="4.5" style="11" customWidth="1"/>
    <col min="9986" max="9986" width="39.69921875" style="11" customWidth="1"/>
    <col min="9987" max="9987" width="14.09765625" style="11" customWidth="1"/>
    <col min="9988" max="9988" width="22" style="11" customWidth="1"/>
    <col min="9989" max="10240" width="9" style="11"/>
    <col min="10241" max="10241" width="4.5" style="11" customWidth="1"/>
    <col min="10242" max="10242" width="39.69921875" style="11" customWidth="1"/>
    <col min="10243" max="10243" width="14.09765625" style="11" customWidth="1"/>
    <col min="10244" max="10244" width="22" style="11" customWidth="1"/>
    <col min="10245" max="10496" width="9" style="11"/>
    <col min="10497" max="10497" width="4.5" style="11" customWidth="1"/>
    <col min="10498" max="10498" width="39.69921875" style="11" customWidth="1"/>
    <col min="10499" max="10499" width="14.09765625" style="11" customWidth="1"/>
    <col min="10500" max="10500" width="22" style="11" customWidth="1"/>
    <col min="10501" max="10752" width="9" style="11"/>
    <col min="10753" max="10753" width="4.5" style="11" customWidth="1"/>
    <col min="10754" max="10754" width="39.69921875" style="11" customWidth="1"/>
    <col min="10755" max="10755" width="14.09765625" style="11" customWidth="1"/>
    <col min="10756" max="10756" width="22" style="11" customWidth="1"/>
    <col min="10757" max="11008" width="9" style="11"/>
    <col min="11009" max="11009" width="4.5" style="11" customWidth="1"/>
    <col min="11010" max="11010" width="39.69921875" style="11" customWidth="1"/>
    <col min="11011" max="11011" width="14.09765625" style="11" customWidth="1"/>
    <col min="11012" max="11012" width="22" style="11" customWidth="1"/>
    <col min="11013" max="11264" width="9" style="11"/>
    <col min="11265" max="11265" width="4.5" style="11" customWidth="1"/>
    <col min="11266" max="11266" width="39.69921875" style="11" customWidth="1"/>
    <col min="11267" max="11267" width="14.09765625" style="11" customWidth="1"/>
    <col min="11268" max="11268" width="22" style="11" customWidth="1"/>
    <col min="11269" max="11520" width="9" style="11"/>
    <col min="11521" max="11521" width="4.5" style="11" customWidth="1"/>
    <col min="11522" max="11522" width="39.69921875" style="11" customWidth="1"/>
    <col min="11523" max="11523" width="14.09765625" style="11" customWidth="1"/>
    <col min="11524" max="11524" width="22" style="11" customWidth="1"/>
    <col min="11525" max="11776" width="9" style="11"/>
    <col min="11777" max="11777" width="4.5" style="11" customWidth="1"/>
    <col min="11778" max="11778" width="39.69921875" style="11" customWidth="1"/>
    <col min="11779" max="11779" width="14.09765625" style="11" customWidth="1"/>
    <col min="11780" max="11780" width="22" style="11" customWidth="1"/>
    <col min="11781" max="12032" width="9" style="11"/>
    <col min="12033" max="12033" width="4.5" style="11" customWidth="1"/>
    <col min="12034" max="12034" width="39.69921875" style="11" customWidth="1"/>
    <col min="12035" max="12035" width="14.09765625" style="11" customWidth="1"/>
    <col min="12036" max="12036" width="22" style="11" customWidth="1"/>
    <col min="12037" max="12288" width="9" style="11"/>
    <col min="12289" max="12289" width="4.5" style="11" customWidth="1"/>
    <col min="12290" max="12290" width="39.69921875" style="11" customWidth="1"/>
    <col min="12291" max="12291" width="14.09765625" style="11" customWidth="1"/>
    <col min="12292" max="12292" width="22" style="11" customWidth="1"/>
    <col min="12293" max="12544" width="9" style="11"/>
    <col min="12545" max="12545" width="4.5" style="11" customWidth="1"/>
    <col min="12546" max="12546" width="39.69921875" style="11" customWidth="1"/>
    <col min="12547" max="12547" width="14.09765625" style="11" customWidth="1"/>
    <col min="12548" max="12548" width="22" style="11" customWidth="1"/>
    <col min="12549" max="12800" width="9" style="11"/>
    <col min="12801" max="12801" width="4.5" style="11" customWidth="1"/>
    <col min="12802" max="12802" width="39.69921875" style="11" customWidth="1"/>
    <col min="12803" max="12803" width="14.09765625" style="11" customWidth="1"/>
    <col min="12804" max="12804" width="22" style="11" customWidth="1"/>
    <col min="12805" max="13056" width="9" style="11"/>
    <col min="13057" max="13057" width="4.5" style="11" customWidth="1"/>
    <col min="13058" max="13058" width="39.69921875" style="11" customWidth="1"/>
    <col min="13059" max="13059" width="14.09765625" style="11" customWidth="1"/>
    <col min="13060" max="13060" width="22" style="11" customWidth="1"/>
    <col min="13061" max="13312" width="9" style="11"/>
    <col min="13313" max="13313" width="4.5" style="11" customWidth="1"/>
    <col min="13314" max="13314" width="39.69921875" style="11" customWidth="1"/>
    <col min="13315" max="13315" width="14.09765625" style="11" customWidth="1"/>
    <col min="13316" max="13316" width="22" style="11" customWidth="1"/>
    <col min="13317" max="13568" width="9" style="11"/>
    <col min="13569" max="13569" width="4.5" style="11" customWidth="1"/>
    <col min="13570" max="13570" width="39.69921875" style="11" customWidth="1"/>
    <col min="13571" max="13571" width="14.09765625" style="11" customWidth="1"/>
    <col min="13572" max="13572" width="22" style="11" customWidth="1"/>
    <col min="13573" max="13824" width="9" style="11"/>
    <col min="13825" max="13825" width="4.5" style="11" customWidth="1"/>
    <col min="13826" max="13826" width="39.69921875" style="11" customWidth="1"/>
    <col min="13827" max="13827" width="14.09765625" style="11" customWidth="1"/>
    <col min="13828" max="13828" width="22" style="11" customWidth="1"/>
    <col min="13829" max="14080" width="9" style="11"/>
    <col min="14081" max="14081" width="4.5" style="11" customWidth="1"/>
    <col min="14082" max="14082" width="39.69921875" style="11" customWidth="1"/>
    <col min="14083" max="14083" width="14.09765625" style="11" customWidth="1"/>
    <col min="14084" max="14084" width="22" style="11" customWidth="1"/>
    <col min="14085" max="14336" width="9" style="11"/>
    <col min="14337" max="14337" width="4.5" style="11" customWidth="1"/>
    <col min="14338" max="14338" width="39.69921875" style="11" customWidth="1"/>
    <col min="14339" max="14339" width="14.09765625" style="11" customWidth="1"/>
    <col min="14340" max="14340" width="22" style="11" customWidth="1"/>
    <col min="14341" max="14592" width="9" style="11"/>
    <col min="14593" max="14593" width="4.5" style="11" customWidth="1"/>
    <col min="14594" max="14594" width="39.69921875" style="11" customWidth="1"/>
    <col min="14595" max="14595" width="14.09765625" style="11" customWidth="1"/>
    <col min="14596" max="14596" width="22" style="11" customWidth="1"/>
    <col min="14597" max="14848" width="9" style="11"/>
    <col min="14849" max="14849" width="4.5" style="11" customWidth="1"/>
    <col min="14850" max="14850" width="39.69921875" style="11" customWidth="1"/>
    <col min="14851" max="14851" width="14.09765625" style="11" customWidth="1"/>
    <col min="14852" max="14852" width="22" style="11" customWidth="1"/>
    <col min="14853" max="15104" width="9" style="11"/>
    <col min="15105" max="15105" width="4.5" style="11" customWidth="1"/>
    <col min="15106" max="15106" width="39.69921875" style="11" customWidth="1"/>
    <col min="15107" max="15107" width="14.09765625" style="11" customWidth="1"/>
    <col min="15108" max="15108" width="22" style="11" customWidth="1"/>
    <col min="15109" max="15360" width="9" style="11"/>
    <col min="15361" max="15361" width="4.5" style="11" customWidth="1"/>
    <col min="15362" max="15362" width="39.69921875" style="11" customWidth="1"/>
    <col min="15363" max="15363" width="14.09765625" style="11" customWidth="1"/>
    <col min="15364" max="15364" width="22" style="11" customWidth="1"/>
    <col min="15365" max="15616" width="9" style="11"/>
    <col min="15617" max="15617" width="4.5" style="11" customWidth="1"/>
    <col min="15618" max="15618" width="39.69921875" style="11" customWidth="1"/>
    <col min="15619" max="15619" width="14.09765625" style="11" customWidth="1"/>
    <col min="15620" max="15620" width="22" style="11" customWidth="1"/>
    <col min="15621" max="15872" width="9" style="11"/>
    <col min="15873" max="15873" width="4.5" style="11" customWidth="1"/>
    <col min="15874" max="15874" width="39.69921875" style="11" customWidth="1"/>
    <col min="15875" max="15875" width="14.09765625" style="11" customWidth="1"/>
    <col min="15876" max="15876" width="22" style="11" customWidth="1"/>
    <col min="15877" max="16128" width="9" style="11"/>
    <col min="16129" max="16129" width="4.5" style="11" customWidth="1"/>
    <col min="16130" max="16130" width="39.69921875" style="11" customWidth="1"/>
    <col min="16131" max="16131" width="14.09765625" style="11" customWidth="1"/>
    <col min="16132" max="16132" width="22" style="11" customWidth="1"/>
    <col min="16133" max="16384" width="9" style="11"/>
  </cols>
  <sheetData>
    <row r="1" spans="1:4" s="26" customFormat="1">
      <c r="A1" s="24" t="s">
        <v>30</v>
      </c>
      <c r="D1" s="15" t="s">
        <v>25</v>
      </c>
    </row>
    <row r="2" spans="1:4" s="26" customFormat="1" ht="6" customHeight="1">
      <c r="A2" s="24"/>
      <c r="D2" s="47"/>
    </row>
    <row r="3" spans="1:4" s="26" customFormat="1" ht="31.5" customHeight="1">
      <c r="A3" s="399" t="s">
        <v>65</v>
      </c>
      <c r="B3" s="399"/>
      <c r="C3" s="399"/>
      <c r="D3" s="399"/>
    </row>
    <row r="4" spans="1:4" s="26" customFormat="1">
      <c r="A4" s="398" t="e">
        <f>+'BS 01.Giai ngan'!#REF!</f>
        <v>#REF!</v>
      </c>
      <c r="B4" s="398"/>
      <c r="C4" s="398"/>
      <c r="D4" s="398"/>
    </row>
    <row r="5" spans="1:4" s="26" customFormat="1" ht="20.25" customHeight="1">
      <c r="D5" s="47" t="s">
        <v>15</v>
      </c>
    </row>
    <row r="6" spans="1:4" s="22" customFormat="1" ht="21.75" customHeight="1">
      <c r="A6" s="23" t="s">
        <v>9</v>
      </c>
      <c r="B6" s="23" t="s">
        <v>8</v>
      </c>
      <c r="C6" s="23" t="s">
        <v>27</v>
      </c>
      <c r="D6" s="23" t="s">
        <v>24</v>
      </c>
    </row>
    <row r="7" spans="1:4" s="27" customFormat="1" ht="16.5" customHeight="1">
      <c r="A7" s="23"/>
      <c r="B7" s="23" t="s">
        <v>50</v>
      </c>
      <c r="C7" s="23"/>
      <c r="D7" s="23"/>
    </row>
    <row r="8" spans="1:4" s="13" customFormat="1" ht="16.5" customHeight="1">
      <c r="A8" s="29">
        <v>1</v>
      </c>
      <c r="B8" s="30" t="s">
        <v>31</v>
      </c>
      <c r="C8" s="30"/>
      <c r="D8" s="30"/>
    </row>
    <row r="9" spans="1:4" s="13" customFormat="1" ht="16.5" customHeight="1">
      <c r="A9" s="29" t="s">
        <v>1</v>
      </c>
      <c r="B9" s="30" t="s">
        <v>2</v>
      </c>
      <c r="C9" s="30"/>
      <c r="D9" s="30"/>
    </row>
    <row r="10" spans="1:4" s="13" customFormat="1" ht="16.5" customHeight="1">
      <c r="A10" s="29" t="s">
        <v>1</v>
      </c>
      <c r="B10" s="30" t="s">
        <v>0</v>
      </c>
      <c r="C10" s="30"/>
      <c r="D10" s="30"/>
    </row>
    <row r="11" spans="1:4" s="13" customFormat="1" ht="16.5" customHeight="1">
      <c r="A11" s="29">
        <v>2</v>
      </c>
      <c r="B11" s="30" t="s">
        <v>38</v>
      </c>
      <c r="C11" s="30"/>
      <c r="D11" s="30"/>
    </row>
    <row r="12" spans="1:4" s="13" customFormat="1" ht="16.5" customHeight="1">
      <c r="A12" s="29" t="s">
        <v>1</v>
      </c>
      <c r="B12" s="30" t="s">
        <v>2</v>
      </c>
      <c r="C12" s="30"/>
      <c r="D12" s="30"/>
    </row>
    <row r="13" spans="1:4" s="13" customFormat="1" ht="16.5" customHeight="1">
      <c r="A13" s="29" t="s">
        <v>1</v>
      </c>
      <c r="B13" s="30" t="s">
        <v>0</v>
      </c>
      <c r="C13" s="30"/>
      <c r="D13" s="30"/>
    </row>
    <row r="14" spans="1:4" s="13" customFormat="1" ht="16.5" customHeight="1">
      <c r="A14" s="29">
        <v>3</v>
      </c>
      <c r="B14" s="30" t="s">
        <v>40</v>
      </c>
      <c r="C14" s="30"/>
      <c r="D14" s="30"/>
    </row>
    <row r="15" spans="1:4" s="13" customFormat="1" ht="16.5" customHeight="1">
      <c r="A15" s="29" t="s">
        <v>1</v>
      </c>
      <c r="B15" s="30" t="s">
        <v>2</v>
      </c>
      <c r="C15" s="30"/>
      <c r="D15" s="30"/>
    </row>
    <row r="16" spans="1:4" s="13" customFormat="1" ht="16.5" customHeight="1">
      <c r="A16" s="29" t="s">
        <v>1</v>
      </c>
      <c r="B16" s="30" t="s">
        <v>0</v>
      </c>
      <c r="C16" s="30"/>
      <c r="D16" s="30"/>
    </row>
    <row r="17" spans="1:4" s="57" customFormat="1" ht="16.5" customHeight="1">
      <c r="A17" s="51"/>
      <c r="B17" s="51" t="s">
        <v>45</v>
      </c>
      <c r="C17" s="51"/>
      <c r="D17" s="51"/>
    </row>
    <row r="18" spans="1:4" s="25" customFormat="1" ht="16.5" customHeight="1">
      <c r="A18" s="23" t="s">
        <v>14</v>
      </c>
      <c r="B18" s="31" t="s">
        <v>31</v>
      </c>
      <c r="C18" s="31"/>
      <c r="D18" s="31"/>
    </row>
    <row r="19" spans="1:4" s="25" customFormat="1" ht="16.5" customHeight="1">
      <c r="A19" s="23">
        <v>1</v>
      </c>
      <c r="B19" s="31" t="s">
        <v>2</v>
      </c>
      <c r="C19" s="31"/>
      <c r="D19" s="31"/>
    </row>
    <row r="20" spans="1:4" s="13" customFormat="1" ht="16.5" customHeight="1">
      <c r="A20" s="29" t="s">
        <v>32</v>
      </c>
      <c r="B20" s="30" t="s">
        <v>12</v>
      </c>
      <c r="C20" s="30"/>
      <c r="D20" s="30"/>
    </row>
    <row r="21" spans="1:4" s="13" customFormat="1" ht="26.4">
      <c r="A21" s="29" t="s">
        <v>11</v>
      </c>
      <c r="B21" s="30" t="s">
        <v>41</v>
      </c>
      <c r="C21" s="30"/>
      <c r="D21" s="29" t="s">
        <v>33</v>
      </c>
    </row>
    <row r="22" spans="1:4" s="13" customFormat="1" ht="16.5" customHeight="1">
      <c r="A22" s="29" t="s">
        <v>34</v>
      </c>
      <c r="B22" s="30" t="s">
        <v>35</v>
      </c>
      <c r="C22" s="30"/>
      <c r="D22" s="30"/>
    </row>
    <row r="23" spans="1:4" s="25" customFormat="1" ht="16.5" customHeight="1">
      <c r="A23" s="23">
        <v>2</v>
      </c>
      <c r="B23" s="31" t="s">
        <v>0</v>
      </c>
      <c r="C23" s="31"/>
      <c r="D23" s="31"/>
    </row>
    <row r="24" spans="1:4" s="13" customFormat="1" ht="16.5" customHeight="1">
      <c r="A24" s="29" t="s">
        <v>36</v>
      </c>
      <c r="B24" s="30" t="s">
        <v>12</v>
      </c>
      <c r="C24" s="30"/>
      <c r="D24" s="30"/>
    </row>
    <row r="25" spans="1:4" s="13" customFormat="1" ht="26.4">
      <c r="A25" s="29" t="s">
        <v>11</v>
      </c>
      <c r="B25" s="30" t="s">
        <v>43</v>
      </c>
      <c r="C25" s="30"/>
      <c r="D25" s="29" t="s">
        <v>33</v>
      </c>
    </row>
    <row r="26" spans="1:4" s="13" customFormat="1" ht="16.5" customHeight="1">
      <c r="A26" s="29" t="s">
        <v>37</v>
      </c>
      <c r="B26" s="30" t="s">
        <v>35</v>
      </c>
      <c r="C26" s="30"/>
      <c r="D26" s="30"/>
    </row>
    <row r="27" spans="1:4" s="25" customFormat="1" ht="16.5" customHeight="1">
      <c r="A27" s="23" t="s">
        <v>13</v>
      </c>
      <c r="B27" s="31" t="s">
        <v>38</v>
      </c>
      <c r="C27" s="31"/>
      <c r="D27" s="31"/>
    </row>
    <row r="28" spans="1:4" s="13" customFormat="1" ht="16.5" customHeight="1">
      <c r="A28" s="29">
        <v>1</v>
      </c>
      <c r="B28" s="30" t="s">
        <v>39</v>
      </c>
      <c r="C28" s="30"/>
      <c r="D28" s="30"/>
    </row>
    <row r="29" spans="1:4" s="13" customFormat="1" ht="16.5" customHeight="1">
      <c r="A29" s="29" t="s">
        <v>11</v>
      </c>
      <c r="B29" s="30" t="s">
        <v>42</v>
      </c>
      <c r="C29" s="30"/>
      <c r="D29" s="30"/>
    </row>
    <row r="30" spans="1:4" s="13" customFormat="1" ht="16.5" customHeight="1">
      <c r="A30" s="29">
        <v>2</v>
      </c>
      <c r="B30" s="30" t="s">
        <v>35</v>
      </c>
      <c r="C30" s="30"/>
      <c r="D30" s="30"/>
    </row>
    <row r="31" spans="1:4" s="25" customFormat="1" ht="16.5" customHeight="1">
      <c r="A31" s="23" t="s">
        <v>26</v>
      </c>
      <c r="B31" s="31" t="s">
        <v>40</v>
      </c>
      <c r="C31" s="31"/>
      <c r="D31" s="31"/>
    </row>
    <row r="32" spans="1:4" s="13" customFormat="1" ht="16.5" customHeight="1">
      <c r="A32" s="29">
        <v>1</v>
      </c>
      <c r="B32" s="30" t="s">
        <v>39</v>
      </c>
      <c r="C32" s="30"/>
      <c r="D32" s="30"/>
    </row>
    <row r="33" spans="1:4" s="13" customFormat="1" ht="16.5" customHeight="1">
      <c r="A33" s="29" t="s">
        <v>11</v>
      </c>
      <c r="B33" s="30" t="s">
        <v>42</v>
      </c>
      <c r="C33" s="30"/>
      <c r="D33" s="30"/>
    </row>
    <row r="34" spans="1:4" s="13" customFormat="1" ht="16.5" customHeight="1">
      <c r="A34" s="29">
        <v>2</v>
      </c>
      <c r="B34" s="30" t="s">
        <v>35</v>
      </c>
      <c r="C34" s="30"/>
      <c r="D34" s="30"/>
    </row>
    <row r="35" spans="1:4" s="13" customFormat="1" ht="16.5" customHeight="1">
      <c r="A35" s="29" t="s">
        <v>11</v>
      </c>
      <c r="B35" s="30" t="s">
        <v>42</v>
      </c>
      <c r="C35" s="30"/>
      <c r="D35" s="30"/>
    </row>
    <row r="36" spans="1:4" s="25" customFormat="1" ht="16.5" customHeight="1">
      <c r="A36" s="23" t="s">
        <v>63</v>
      </c>
      <c r="B36" s="31" t="s">
        <v>64</v>
      </c>
      <c r="C36" s="31"/>
      <c r="D36" s="31"/>
    </row>
    <row r="37" spans="1:4" s="57" customFormat="1" ht="16.5" customHeight="1">
      <c r="A37" s="51"/>
      <c r="B37" s="51" t="s">
        <v>66</v>
      </c>
      <c r="C37" s="51"/>
      <c r="D37" s="51"/>
    </row>
    <row r="38" spans="1:4" s="25" customFormat="1" ht="16.5" customHeight="1">
      <c r="A38" s="23" t="s">
        <v>14</v>
      </c>
      <c r="B38" s="31" t="s">
        <v>31</v>
      </c>
      <c r="C38" s="31"/>
      <c r="D38" s="31"/>
    </row>
    <row r="39" spans="1:4" s="25" customFormat="1" ht="16.5" customHeight="1">
      <c r="A39" s="23">
        <v>1</v>
      </c>
      <c r="B39" s="31" t="s">
        <v>2</v>
      </c>
      <c r="C39" s="31"/>
      <c r="D39" s="31"/>
    </row>
    <row r="40" spans="1:4" s="13" customFormat="1" ht="16.5" customHeight="1">
      <c r="A40" s="29" t="s">
        <v>32</v>
      </c>
      <c r="B40" s="30" t="s">
        <v>12</v>
      </c>
      <c r="C40" s="30"/>
      <c r="D40" s="30"/>
    </row>
    <row r="41" spans="1:4" s="13" customFormat="1" ht="26.4">
      <c r="A41" s="29" t="s">
        <v>11</v>
      </c>
      <c r="B41" s="30" t="s">
        <v>41</v>
      </c>
      <c r="C41" s="30"/>
      <c r="D41" s="29" t="s">
        <v>33</v>
      </c>
    </row>
    <row r="42" spans="1:4" s="13" customFormat="1" ht="16.5" customHeight="1">
      <c r="A42" s="29" t="s">
        <v>34</v>
      </c>
      <c r="B42" s="30" t="s">
        <v>35</v>
      </c>
      <c r="C42" s="30"/>
      <c r="D42" s="30"/>
    </row>
    <row r="43" spans="1:4" s="25" customFormat="1" ht="16.5" customHeight="1">
      <c r="A43" s="23">
        <v>2</v>
      </c>
      <c r="B43" s="31" t="s">
        <v>0</v>
      </c>
      <c r="C43" s="31"/>
      <c r="D43" s="31"/>
    </row>
    <row r="44" spans="1:4" s="13" customFormat="1" ht="16.5" customHeight="1">
      <c r="A44" s="29" t="s">
        <v>36</v>
      </c>
      <c r="B44" s="30" t="s">
        <v>12</v>
      </c>
      <c r="C44" s="30"/>
      <c r="D44" s="30"/>
    </row>
    <row r="45" spans="1:4" s="13" customFormat="1" ht="26.4">
      <c r="A45" s="29" t="s">
        <v>11</v>
      </c>
      <c r="B45" s="30" t="s">
        <v>43</v>
      </c>
      <c r="C45" s="30"/>
      <c r="D45" s="29" t="s">
        <v>33</v>
      </c>
    </row>
    <row r="46" spans="1:4" s="13" customFormat="1" ht="16.5" customHeight="1">
      <c r="A46" s="29" t="s">
        <v>37</v>
      </c>
      <c r="B46" s="30" t="s">
        <v>35</v>
      </c>
      <c r="C46" s="30"/>
      <c r="D46" s="30"/>
    </row>
    <row r="47" spans="1:4" s="25" customFormat="1" ht="16.5" customHeight="1">
      <c r="A47" s="23" t="s">
        <v>13</v>
      </c>
      <c r="B47" s="31" t="s">
        <v>38</v>
      </c>
      <c r="C47" s="31"/>
      <c r="D47" s="31"/>
    </row>
    <row r="48" spans="1:4" s="13" customFormat="1" ht="16.5" customHeight="1">
      <c r="A48" s="29">
        <v>1</v>
      </c>
      <c r="B48" s="30" t="s">
        <v>39</v>
      </c>
      <c r="C48" s="30"/>
      <c r="D48" s="30"/>
    </row>
    <row r="49" spans="1:6" s="13" customFormat="1" ht="16.5" customHeight="1">
      <c r="A49" s="29" t="s">
        <v>11</v>
      </c>
      <c r="B49" s="30" t="s">
        <v>42</v>
      </c>
      <c r="C49" s="30"/>
      <c r="D49" s="30"/>
    </row>
    <row r="50" spans="1:6" s="13" customFormat="1" ht="16.5" customHeight="1">
      <c r="A50" s="29">
        <v>2</v>
      </c>
      <c r="B50" s="30" t="s">
        <v>35</v>
      </c>
      <c r="C50" s="30"/>
      <c r="D50" s="30"/>
    </row>
    <row r="51" spans="1:6" s="25" customFormat="1" ht="16.5" customHeight="1">
      <c r="A51" s="23" t="s">
        <v>26</v>
      </c>
      <c r="B51" s="31" t="s">
        <v>40</v>
      </c>
      <c r="C51" s="31"/>
      <c r="D51" s="31"/>
    </row>
    <row r="52" spans="1:6" s="13" customFormat="1" ht="16.5" customHeight="1">
      <c r="A52" s="29">
        <v>1</v>
      </c>
      <c r="B52" s="30" t="s">
        <v>39</v>
      </c>
      <c r="C52" s="30"/>
      <c r="D52" s="30"/>
    </row>
    <row r="53" spans="1:6" s="13" customFormat="1" ht="16.5" customHeight="1">
      <c r="A53" s="29" t="s">
        <v>11</v>
      </c>
      <c r="B53" s="30" t="s">
        <v>42</v>
      </c>
      <c r="C53" s="30"/>
      <c r="D53" s="30"/>
    </row>
    <row r="54" spans="1:6" s="13" customFormat="1" ht="16.5" customHeight="1">
      <c r="A54" s="29">
        <v>2</v>
      </c>
      <c r="B54" s="30" t="s">
        <v>35</v>
      </c>
      <c r="C54" s="30"/>
      <c r="D54" s="30"/>
    </row>
    <row r="55" spans="1:6" s="13" customFormat="1" ht="16.5" customHeight="1">
      <c r="A55" s="29" t="s">
        <v>11</v>
      </c>
      <c r="B55" s="30" t="s">
        <v>42</v>
      </c>
      <c r="C55" s="30"/>
      <c r="D55" s="30"/>
    </row>
    <row r="56" spans="1:6" s="25" customFormat="1" ht="16.5" customHeight="1">
      <c r="A56" s="23" t="s">
        <v>63</v>
      </c>
      <c r="B56" s="31" t="s">
        <v>64</v>
      </c>
      <c r="C56" s="31"/>
      <c r="D56" s="31"/>
    </row>
    <row r="57" spans="1:6" s="25" customFormat="1" ht="13.2">
      <c r="A57" s="58"/>
      <c r="B57" s="59"/>
      <c r="C57" s="59"/>
      <c r="D57" s="59"/>
    </row>
    <row r="58" spans="1:6">
      <c r="A58" s="10"/>
      <c r="C58" s="400"/>
      <c r="D58" s="400"/>
      <c r="E58" s="34"/>
      <c r="F58" s="34"/>
    </row>
    <row r="59" spans="1:6">
      <c r="A59" s="10"/>
      <c r="C59" s="397"/>
      <c r="D59" s="397"/>
      <c r="E59" s="12"/>
      <c r="F59" s="12"/>
    </row>
    <row r="60" spans="1:6" ht="24.75" customHeight="1">
      <c r="A60" s="10"/>
    </row>
    <row r="61" spans="1:6" ht="24.75" customHeight="1">
      <c r="A61" s="10"/>
    </row>
    <row r="62" spans="1:6" ht="24.75" customHeight="1">
      <c r="A62" s="10"/>
    </row>
    <row r="63" spans="1:6" ht="24.75" customHeight="1"/>
    <row r="64" spans="1:6"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sheetData>
  <autoFilter ref="A6:E14"/>
  <mergeCells count="4">
    <mergeCell ref="C59:D59"/>
    <mergeCell ref="A4:D4"/>
    <mergeCell ref="A3:D3"/>
    <mergeCell ref="C58:D58"/>
  </mergeCells>
  <printOptions horizontalCentered="1"/>
  <pageMargins left="0" right="0" top="0.47244094488188981" bottom="0.39370078740157483" header="0.31496062992125984" footer="0.23622047244094491"/>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1"/>
  <sheetViews>
    <sheetView topLeftCell="A7" workbookViewId="0">
      <selection activeCell="C23" sqref="C23"/>
    </sheetView>
  </sheetViews>
  <sheetFormatPr defaultColWidth="9" defaultRowHeight="13.8"/>
  <cols>
    <col min="1" max="1" width="4.69921875" style="102" customWidth="1"/>
    <col min="2" max="2" width="13" style="103" customWidth="1"/>
    <col min="3" max="3" width="8.796875" style="103" bestFit="1" customWidth="1"/>
    <col min="4" max="4" width="7.8984375" style="103" bestFit="1" customWidth="1"/>
    <col min="5" max="5" width="7.3984375" style="103" customWidth="1"/>
    <col min="6" max="6" width="7.8984375" style="103" customWidth="1"/>
    <col min="7" max="7" width="8.796875" style="103" bestFit="1" customWidth="1"/>
    <col min="8" max="8" width="7.8984375" style="103" bestFit="1" customWidth="1"/>
    <col min="9" max="9" width="7.3984375" style="103" customWidth="1"/>
    <col min="10" max="10" width="9.3984375" style="103" customWidth="1"/>
    <col min="11" max="11" width="8.59765625" style="197" customWidth="1"/>
    <col min="12" max="12" width="7.8984375" style="197" bestFit="1" customWidth="1"/>
    <col min="13" max="13" width="7.3984375" style="197" customWidth="1"/>
    <col min="14" max="14" width="9.09765625" style="198" customWidth="1"/>
    <col min="15" max="15" width="9" style="103" customWidth="1"/>
    <col min="16" max="17" width="8.09765625" style="103" customWidth="1"/>
    <col min="18" max="18" width="9.5" style="103" customWidth="1"/>
    <col min="19" max="19" width="13.69921875" style="94" customWidth="1"/>
    <col min="20" max="20" width="8" style="102" customWidth="1"/>
    <col min="21" max="21" width="8.19921875" style="103" bestFit="1" customWidth="1"/>
    <col min="22" max="16384" width="9" style="103"/>
  </cols>
  <sheetData>
    <row r="1" spans="1:20" s="250" customFormat="1">
      <c r="A1" s="254" t="s">
        <v>561</v>
      </c>
      <c r="K1" s="251"/>
      <c r="L1" s="251"/>
      <c r="M1" s="251"/>
      <c r="N1" s="252"/>
      <c r="S1" s="253"/>
      <c r="T1" s="249"/>
    </row>
    <row r="2" spans="1:20" s="250" customFormat="1">
      <c r="A2" s="255" t="s">
        <v>559</v>
      </c>
      <c r="K2" s="251"/>
      <c r="L2" s="251"/>
      <c r="M2" s="251"/>
      <c r="N2" s="252"/>
      <c r="S2" s="253"/>
      <c r="T2" s="249"/>
    </row>
    <row r="3" spans="1:20" s="89" customFormat="1" ht="15.6">
      <c r="A3" s="88"/>
      <c r="K3" s="174"/>
      <c r="L3" s="174"/>
      <c r="M3" s="174"/>
      <c r="N3" s="175"/>
      <c r="P3" s="402" t="s">
        <v>219</v>
      </c>
      <c r="Q3" s="402"/>
      <c r="S3" s="90"/>
      <c r="T3" s="90"/>
    </row>
    <row r="4" spans="1:20" s="89" customFormat="1" ht="15.6">
      <c r="A4" s="88"/>
      <c r="K4" s="174"/>
      <c r="L4" s="174"/>
      <c r="M4" s="174"/>
      <c r="N4" s="175"/>
      <c r="P4" s="348"/>
      <c r="Q4" s="348"/>
      <c r="S4" s="90"/>
      <c r="T4" s="90"/>
    </row>
    <row r="5" spans="1:20" s="92" customFormat="1" ht="28.5" customHeight="1">
      <c r="A5" s="403" t="s">
        <v>250</v>
      </c>
      <c r="B5" s="403"/>
      <c r="C5" s="403"/>
      <c r="D5" s="403"/>
      <c r="E5" s="403"/>
      <c r="F5" s="403"/>
      <c r="G5" s="403"/>
      <c r="H5" s="403"/>
      <c r="I5" s="403"/>
      <c r="J5" s="403"/>
      <c r="K5" s="403"/>
      <c r="L5" s="403"/>
      <c r="M5" s="403"/>
      <c r="N5" s="403"/>
      <c r="O5" s="403"/>
      <c r="P5" s="403"/>
      <c r="Q5" s="403"/>
      <c r="R5" s="403"/>
      <c r="S5" s="91"/>
      <c r="T5" s="91"/>
    </row>
    <row r="6" spans="1:20" s="92" customFormat="1" ht="15.6">
      <c r="A6" s="91"/>
      <c r="K6" s="176"/>
      <c r="L6" s="176"/>
      <c r="M6" s="176"/>
      <c r="N6" s="177"/>
      <c r="S6" s="91"/>
      <c r="T6" s="91"/>
    </row>
    <row r="7" spans="1:20" s="94" customFormat="1" ht="39.6" customHeight="1">
      <c r="A7" s="404" t="s">
        <v>158</v>
      </c>
      <c r="B7" s="404" t="s">
        <v>156</v>
      </c>
      <c r="C7" s="401" t="s">
        <v>176</v>
      </c>
      <c r="D7" s="401"/>
      <c r="E7" s="401"/>
      <c r="F7" s="401"/>
      <c r="G7" s="401" t="s">
        <v>177</v>
      </c>
      <c r="H7" s="401"/>
      <c r="I7" s="401"/>
      <c r="J7" s="401"/>
      <c r="K7" s="401" t="s">
        <v>178</v>
      </c>
      <c r="L7" s="401"/>
      <c r="M7" s="401"/>
      <c r="N7" s="401"/>
      <c r="O7" s="401" t="s">
        <v>179</v>
      </c>
      <c r="P7" s="401"/>
      <c r="Q7" s="401"/>
      <c r="R7" s="401"/>
      <c r="S7" s="93"/>
      <c r="T7" s="93"/>
    </row>
    <row r="8" spans="1:20" s="94" customFormat="1" ht="16.2" customHeight="1">
      <c r="A8" s="405"/>
      <c r="B8" s="405"/>
      <c r="C8" s="401" t="s">
        <v>180</v>
      </c>
      <c r="D8" s="401"/>
      <c r="E8" s="401"/>
      <c r="F8" s="404" t="s">
        <v>181</v>
      </c>
      <c r="G8" s="401" t="s">
        <v>180</v>
      </c>
      <c r="H8" s="401"/>
      <c r="I8" s="401"/>
      <c r="J8" s="404" t="s">
        <v>181</v>
      </c>
      <c r="K8" s="401" t="s">
        <v>180</v>
      </c>
      <c r="L8" s="401"/>
      <c r="M8" s="401"/>
      <c r="N8" s="406" t="s">
        <v>182</v>
      </c>
      <c r="O8" s="401" t="s">
        <v>180</v>
      </c>
      <c r="P8" s="401"/>
      <c r="Q8" s="401"/>
      <c r="R8" s="404" t="s">
        <v>183</v>
      </c>
    </row>
    <row r="9" spans="1:20" s="94" customFormat="1" ht="64.8" customHeight="1">
      <c r="A9" s="405"/>
      <c r="B9" s="405"/>
      <c r="C9" s="349" t="s">
        <v>132</v>
      </c>
      <c r="D9" s="349" t="s">
        <v>184</v>
      </c>
      <c r="E9" s="349" t="s">
        <v>185</v>
      </c>
      <c r="F9" s="405"/>
      <c r="G9" s="349" t="s">
        <v>132</v>
      </c>
      <c r="H9" s="349" t="s">
        <v>184</v>
      </c>
      <c r="I9" s="349" t="s">
        <v>185</v>
      </c>
      <c r="J9" s="405"/>
      <c r="K9" s="178" t="s">
        <v>132</v>
      </c>
      <c r="L9" s="178" t="s">
        <v>184</v>
      </c>
      <c r="M9" s="178" t="s">
        <v>185</v>
      </c>
      <c r="N9" s="407"/>
      <c r="O9" s="349" t="s">
        <v>132</v>
      </c>
      <c r="P9" s="349" t="s">
        <v>184</v>
      </c>
      <c r="Q9" s="349" t="s">
        <v>185</v>
      </c>
      <c r="R9" s="405"/>
      <c r="S9" s="93"/>
    </row>
    <row r="10" spans="1:20" s="96" customFormat="1" ht="13.2">
      <c r="A10" s="95" t="s">
        <v>51</v>
      </c>
      <c r="B10" s="95" t="s">
        <v>52</v>
      </c>
      <c r="C10" s="95">
        <v>1</v>
      </c>
      <c r="D10" s="95">
        <v>2</v>
      </c>
      <c r="E10" s="95">
        <v>3</v>
      </c>
      <c r="F10" s="95">
        <v>4</v>
      </c>
      <c r="G10" s="95">
        <v>5</v>
      </c>
      <c r="H10" s="95">
        <v>6</v>
      </c>
      <c r="I10" s="95">
        <v>7</v>
      </c>
      <c r="J10" s="95">
        <v>8</v>
      </c>
      <c r="K10" s="256">
        <v>9</v>
      </c>
      <c r="L10" s="256">
        <v>10</v>
      </c>
      <c r="M10" s="256">
        <v>11</v>
      </c>
      <c r="N10" s="179">
        <v>12</v>
      </c>
      <c r="O10" s="95">
        <v>13</v>
      </c>
      <c r="P10" s="95">
        <v>14</v>
      </c>
      <c r="Q10" s="95">
        <v>15</v>
      </c>
      <c r="R10" s="95">
        <v>16</v>
      </c>
      <c r="S10" s="94"/>
    </row>
    <row r="11" spans="1:20" s="99" customFormat="1" ht="13.2">
      <c r="A11" s="343"/>
      <c r="B11" s="97" t="s">
        <v>50</v>
      </c>
      <c r="C11" s="181">
        <f>+C12</f>
        <v>28.292000000000002</v>
      </c>
      <c r="D11" s="181">
        <f t="shared" ref="D11:R11" si="0">+D12</f>
        <v>9.6859999999999999</v>
      </c>
      <c r="E11" s="181">
        <f t="shared" si="0"/>
        <v>7.6720000000000006</v>
      </c>
      <c r="F11" s="181">
        <f t="shared" si="0"/>
        <v>5109.4979999999996</v>
      </c>
      <c r="G11" s="181">
        <f t="shared" si="0"/>
        <v>29.234000000000002</v>
      </c>
      <c r="H11" s="181">
        <f t="shared" si="0"/>
        <v>11.446000000000002</v>
      </c>
      <c r="I11" s="181">
        <f t="shared" si="0"/>
        <v>9.0500000000000007</v>
      </c>
      <c r="J11" s="181">
        <f t="shared" si="0"/>
        <v>5130.4900000000007</v>
      </c>
      <c r="K11" s="181">
        <f t="shared" si="0"/>
        <v>27.92</v>
      </c>
      <c r="L11" s="181">
        <f t="shared" si="0"/>
        <v>11.955000000000002</v>
      </c>
      <c r="M11" s="181">
        <f t="shared" si="0"/>
        <v>7.6790000000000003</v>
      </c>
      <c r="N11" s="181">
        <f t="shared" si="0"/>
        <v>4827.1399999999994</v>
      </c>
      <c r="O11" s="181">
        <f t="shared" si="0"/>
        <v>27.92</v>
      </c>
      <c r="P11" s="181">
        <f t="shared" si="0"/>
        <v>11.955000000000002</v>
      </c>
      <c r="Q11" s="181">
        <f t="shared" si="0"/>
        <v>7.6790000000000003</v>
      </c>
      <c r="R11" s="181">
        <f t="shared" si="0"/>
        <v>4821.9499999999989</v>
      </c>
      <c r="S11" s="98"/>
      <c r="T11" s="98"/>
    </row>
    <row r="12" spans="1:20" s="99" customFormat="1" ht="13.2">
      <c r="A12" s="343">
        <v>1</v>
      </c>
      <c r="B12" s="97" t="s">
        <v>259</v>
      </c>
      <c r="C12" s="181">
        <f>SUM(C14:C21)</f>
        <v>28.292000000000002</v>
      </c>
      <c r="D12" s="181">
        <f t="shared" ref="D12:J12" si="1">SUM(D14:D21)</f>
        <v>9.6859999999999999</v>
      </c>
      <c r="E12" s="181">
        <f t="shared" si="1"/>
        <v>7.6720000000000006</v>
      </c>
      <c r="F12" s="182">
        <f t="shared" si="1"/>
        <v>5109.4979999999996</v>
      </c>
      <c r="G12" s="181">
        <f t="shared" si="1"/>
        <v>29.234000000000002</v>
      </c>
      <c r="H12" s="181">
        <f t="shared" si="1"/>
        <v>11.446000000000002</v>
      </c>
      <c r="I12" s="181">
        <f t="shared" si="1"/>
        <v>9.0500000000000007</v>
      </c>
      <c r="J12" s="182">
        <f t="shared" si="1"/>
        <v>5130.4900000000007</v>
      </c>
      <c r="K12" s="180">
        <f>SUM(K14:K21)</f>
        <v>27.92</v>
      </c>
      <c r="L12" s="180">
        <f>SUM(L14:L21)</f>
        <v>11.955000000000002</v>
      </c>
      <c r="M12" s="180">
        <f>SUM(M14:M21)</f>
        <v>7.6790000000000003</v>
      </c>
      <c r="N12" s="180">
        <f>SUM(N14:N21)</f>
        <v>4827.1399999999994</v>
      </c>
      <c r="O12" s="180">
        <f t="shared" ref="O12:R12" si="2">SUM(O14:O21)</f>
        <v>27.92</v>
      </c>
      <c r="P12" s="180">
        <f t="shared" si="2"/>
        <v>11.955000000000002</v>
      </c>
      <c r="Q12" s="180">
        <f t="shared" si="2"/>
        <v>7.6790000000000003</v>
      </c>
      <c r="R12" s="180">
        <f t="shared" si="2"/>
        <v>4821.9499999999989</v>
      </c>
      <c r="S12" s="98"/>
      <c r="T12" s="98"/>
    </row>
    <row r="13" spans="1:20" s="101" customFormat="1" ht="13.2">
      <c r="A13" s="347"/>
      <c r="B13" s="100" t="s">
        <v>28</v>
      </c>
      <c r="C13" s="100"/>
      <c r="D13" s="100"/>
      <c r="E13" s="100"/>
      <c r="F13" s="100"/>
      <c r="G13" s="100"/>
      <c r="H13" s="100"/>
      <c r="I13" s="100"/>
      <c r="J13" s="100"/>
      <c r="K13" s="183"/>
      <c r="L13" s="183"/>
      <c r="M13" s="183"/>
      <c r="N13" s="184"/>
      <c r="O13" s="100"/>
      <c r="P13" s="100"/>
      <c r="Q13" s="100"/>
      <c r="R13" s="100"/>
      <c r="S13" s="94"/>
      <c r="T13" s="94"/>
    </row>
    <row r="14" spans="1:20" s="99" customFormat="1" ht="25.2" customHeight="1">
      <c r="A14" s="347">
        <v>1</v>
      </c>
      <c r="B14" s="97" t="s">
        <v>45</v>
      </c>
      <c r="C14" s="370">
        <v>1.238</v>
      </c>
      <c r="D14" s="370">
        <v>0</v>
      </c>
      <c r="E14" s="371">
        <v>0.95899999999999996</v>
      </c>
      <c r="F14" s="364">
        <v>213</v>
      </c>
      <c r="G14" s="185">
        <v>1.6</v>
      </c>
      <c r="H14" s="185">
        <v>0</v>
      </c>
      <c r="I14" s="183">
        <v>0.9</v>
      </c>
      <c r="J14" s="184">
        <v>279.05</v>
      </c>
      <c r="K14" s="186">
        <v>1.24</v>
      </c>
      <c r="L14" s="185">
        <v>0</v>
      </c>
      <c r="M14" s="183">
        <v>0.95899999999999996</v>
      </c>
      <c r="N14" s="184">
        <v>253.43</v>
      </c>
      <c r="O14" s="185">
        <f>+K14</f>
        <v>1.24</v>
      </c>
      <c r="P14" s="185">
        <f>+L14</f>
        <v>0</v>
      </c>
      <c r="Q14" s="183">
        <f>+M14</f>
        <v>0.95899999999999996</v>
      </c>
      <c r="R14" s="184">
        <v>250.13</v>
      </c>
      <c r="S14" s="98"/>
      <c r="T14" s="98"/>
    </row>
    <row r="15" spans="1:20" s="101" customFormat="1" ht="25.2" customHeight="1">
      <c r="A15" s="347">
        <v>2</v>
      </c>
      <c r="B15" s="97" t="s">
        <v>260</v>
      </c>
      <c r="C15" s="370">
        <v>7.19</v>
      </c>
      <c r="D15" s="370">
        <v>1.5109999999999999</v>
      </c>
      <c r="E15" s="371">
        <v>0.25</v>
      </c>
      <c r="F15" s="364">
        <v>1100</v>
      </c>
      <c r="G15" s="370">
        <v>7.19</v>
      </c>
      <c r="H15" s="370">
        <v>1.5109999999999999</v>
      </c>
      <c r="I15" s="371">
        <v>0.25</v>
      </c>
      <c r="J15" s="364">
        <v>1100</v>
      </c>
      <c r="K15" s="372">
        <v>7.19</v>
      </c>
      <c r="L15" s="370">
        <v>3.78</v>
      </c>
      <c r="M15" s="371">
        <v>0.28000000000000003</v>
      </c>
      <c r="N15" s="364">
        <v>1100</v>
      </c>
      <c r="O15" s="370">
        <f t="shared" ref="O15:O21" si="3">+K15</f>
        <v>7.19</v>
      </c>
      <c r="P15" s="185">
        <f t="shared" ref="P15:P21" si="4">+L15</f>
        <v>3.78</v>
      </c>
      <c r="Q15" s="183">
        <f t="shared" ref="Q15:Q21" si="5">+M15</f>
        <v>0.28000000000000003</v>
      </c>
      <c r="R15" s="184">
        <v>1098.1099999999999</v>
      </c>
      <c r="S15" s="94"/>
      <c r="T15" s="94"/>
    </row>
    <row r="16" spans="1:20" s="101" customFormat="1" ht="25.2" customHeight="1">
      <c r="A16" s="347">
        <v>3</v>
      </c>
      <c r="B16" s="97" t="s">
        <v>261</v>
      </c>
      <c r="C16" s="370">
        <v>0.64</v>
      </c>
      <c r="D16" s="370">
        <v>2.4249999999999998</v>
      </c>
      <c r="E16" s="371">
        <v>0.54</v>
      </c>
      <c r="F16" s="364">
        <v>306</v>
      </c>
      <c r="G16" s="185">
        <v>0.64</v>
      </c>
      <c r="H16" s="185">
        <v>2.4249999999999998</v>
      </c>
      <c r="I16" s="183">
        <v>0.6</v>
      </c>
      <c r="J16" s="184">
        <v>309.47000000000003</v>
      </c>
      <c r="K16" s="185">
        <v>0.64</v>
      </c>
      <c r="L16" s="185">
        <v>2.4249999999999998</v>
      </c>
      <c r="M16" s="183">
        <v>0.54</v>
      </c>
      <c r="N16" s="184">
        <v>306.45999999999998</v>
      </c>
      <c r="O16" s="185">
        <f t="shared" si="3"/>
        <v>0.64</v>
      </c>
      <c r="P16" s="185">
        <f t="shared" si="4"/>
        <v>2.4249999999999998</v>
      </c>
      <c r="Q16" s="183">
        <f t="shared" si="5"/>
        <v>0.54</v>
      </c>
      <c r="R16" s="184">
        <f>+N16</f>
        <v>306.45999999999998</v>
      </c>
      <c r="S16" s="94"/>
      <c r="T16" s="94"/>
    </row>
    <row r="17" spans="1:20" s="101" customFormat="1" ht="25.2" customHeight="1">
      <c r="A17" s="347">
        <v>4</v>
      </c>
      <c r="B17" s="97" t="s">
        <v>262</v>
      </c>
      <c r="C17" s="370">
        <v>4.93</v>
      </c>
      <c r="D17" s="370">
        <v>1.1499999999999999</v>
      </c>
      <c r="E17" s="371">
        <v>1.1100000000000001</v>
      </c>
      <c r="F17" s="364">
        <v>836</v>
      </c>
      <c r="G17" s="185">
        <v>4.72</v>
      </c>
      <c r="H17" s="185">
        <v>1.26</v>
      </c>
      <c r="I17" s="183">
        <v>1.2</v>
      </c>
      <c r="J17" s="184">
        <v>821</v>
      </c>
      <c r="K17" s="185">
        <v>4.68</v>
      </c>
      <c r="L17" s="185">
        <v>1.1499999999999999</v>
      </c>
      <c r="M17" s="183">
        <v>1.1100000000000001</v>
      </c>
      <c r="N17" s="184">
        <v>807</v>
      </c>
      <c r="O17" s="185">
        <f t="shared" si="3"/>
        <v>4.68</v>
      </c>
      <c r="P17" s="185">
        <f t="shared" si="4"/>
        <v>1.1499999999999999</v>
      </c>
      <c r="Q17" s="183">
        <f t="shared" si="5"/>
        <v>1.1100000000000001</v>
      </c>
      <c r="R17" s="184">
        <f t="shared" ref="R17:R21" si="6">+N17</f>
        <v>807</v>
      </c>
      <c r="S17" s="94"/>
      <c r="T17" s="94"/>
    </row>
    <row r="18" spans="1:20" s="99" customFormat="1" ht="25.2" customHeight="1">
      <c r="A18" s="347">
        <v>5</v>
      </c>
      <c r="B18" s="97" t="s">
        <v>263</v>
      </c>
      <c r="C18" s="370">
        <v>4.6500000000000004</v>
      </c>
      <c r="D18" s="370">
        <v>1.82</v>
      </c>
      <c r="E18" s="371">
        <v>0.7</v>
      </c>
      <c r="F18" s="364">
        <v>1061</v>
      </c>
      <c r="G18" s="185">
        <v>5.01</v>
      </c>
      <c r="H18" s="185">
        <v>2.92</v>
      </c>
      <c r="I18" s="183">
        <v>0.7</v>
      </c>
      <c r="J18" s="184">
        <v>924.75</v>
      </c>
      <c r="K18" s="187">
        <v>4.6500000000000004</v>
      </c>
      <c r="L18" s="185">
        <v>1.82</v>
      </c>
      <c r="M18" s="183">
        <v>0.7</v>
      </c>
      <c r="N18" s="184">
        <v>777.11</v>
      </c>
      <c r="O18" s="185">
        <f t="shared" si="3"/>
        <v>4.6500000000000004</v>
      </c>
      <c r="P18" s="185">
        <f t="shared" si="4"/>
        <v>1.82</v>
      </c>
      <c r="Q18" s="183">
        <f t="shared" si="5"/>
        <v>0.7</v>
      </c>
      <c r="R18" s="184">
        <f t="shared" si="6"/>
        <v>777.11</v>
      </c>
      <c r="S18" s="98"/>
      <c r="T18" s="98"/>
    </row>
    <row r="19" spans="1:20" s="101" customFormat="1" ht="25.2" customHeight="1">
      <c r="A19" s="347">
        <v>6</v>
      </c>
      <c r="B19" s="97" t="s">
        <v>264</v>
      </c>
      <c r="C19" s="370">
        <v>5.7839999999999998</v>
      </c>
      <c r="D19" s="370">
        <v>2.2999999999999998</v>
      </c>
      <c r="E19" s="371">
        <v>1.17</v>
      </c>
      <c r="F19" s="364">
        <v>880</v>
      </c>
      <c r="G19" s="370">
        <v>5.7839999999999998</v>
      </c>
      <c r="H19" s="370">
        <v>2.2999999999999998</v>
      </c>
      <c r="I19" s="371">
        <v>1.17</v>
      </c>
      <c r="J19" s="364">
        <v>880</v>
      </c>
      <c r="K19" s="187">
        <v>5.78</v>
      </c>
      <c r="L19" s="185">
        <v>2.2999999999999998</v>
      </c>
      <c r="M19" s="183">
        <v>1.17</v>
      </c>
      <c r="N19" s="184">
        <v>880.5</v>
      </c>
      <c r="O19" s="185">
        <f t="shared" si="3"/>
        <v>5.78</v>
      </c>
      <c r="P19" s="185">
        <f t="shared" si="4"/>
        <v>2.2999999999999998</v>
      </c>
      <c r="Q19" s="183">
        <f t="shared" si="5"/>
        <v>1.17</v>
      </c>
      <c r="R19" s="184">
        <f t="shared" si="6"/>
        <v>880.5</v>
      </c>
      <c r="S19" s="94"/>
      <c r="T19" s="94"/>
    </row>
    <row r="20" spans="1:20" s="101" customFormat="1" ht="25.2" customHeight="1">
      <c r="A20" s="347">
        <v>7</v>
      </c>
      <c r="B20" s="97" t="s">
        <v>265</v>
      </c>
      <c r="C20" s="370">
        <v>3.387</v>
      </c>
      <c r="D20" s="370">
        <v>0.48</v>
      </c>
      <c r="E20" s="371">
        <v>1.5429999999999999</v>
      </c>
      <c r="F20" s="364">
        <v>513.49800000000005</v>
      </c>
      <c r="G20" s="185">
        <v>3.4</v>
      </c>
      <c r="H20" s="185">
        <v>0.48</v>
      </c>
      <c r="I20" s="183">
        <v>2</v>
      </c>
      <c r="J20" s="184">
        <v>537.94000000000005</v>
      </c>
      <c r="K20" s="187">
        <v>3.35</v>
      </c>
      <c r="L20" s="185">
        <v>0.48</v>
      </c>
      <c r="M20" s="183">
        <v>1.52</v>
      </c>
      <c r="N20" s="184">
        <v>519.45000000000005</v>
      </c>
      <c r="O20" s="185">
        <f t="shared" si="3"/>
        <v>3.35</v>
      </c>
      <c r="P20" s="185">
        <f t="shared" si="4"/>
        <v>0.48</v>
      </c>
      <c r="Q20" s="183">
        <f t="shared" si="5"/>
        <v>1.52</v>
      </c>
      <c r="R20" s="184">
        <f t="shared" si="6"/>
        <v>519.45000000000005</v>
      </c>
      <c r="S20" s="94"/>
      <c r="T20" s="94"/>
    </row>
    <row r="21" spans="1:20" s="101" customFormat="1" ht="25.2" customHeight="1">
      <c r="A21" s="347">
        <v>8</v>
      </c>
      <c r="B21" s="97" t="s">
        <v>266</v>
      </c>
      <c r="C21" s="370">
        <v>0.47299999999999998</v>
      </c>
      <c r="D21" s="370">
        <v>0</v>
      </c>
      <c r="E21" s="371">
        <v>1.4</v>
      </c>
      <c r="F21" s="364">
        <v>200</v>
      </c>
      <c r="G21" s="185">
        <v>0.89</v>
      </c>
      <c r="H21" s="185">
        <v>0.55000000000000004</v>
      </c>
      <c r="I21" s="183">
        <v>2.23</v>
      </c>
      <c r="J21" s="184">
        <v>278.27999999999997</v>
      </c>
      <c r="K21" s="185">
        <v>0.39</v>
      </c>
      <c r="L21" s="185">
        <v>0</v>
      </c>
      <c r="M21" s="183">
        <v>1.4</v>
      </c>
      <c r="N21" s="184">
        <v>183.19</v>
      </c>
      <c r="O21" s="185">
        <f t="shared" si="3"/>
        <v>0.39</v>
      </c>
      <c r="P21" s="185">
        <f t="shared" si="4"/>
        <v>0</v>
      </c>
      <c r="Q21" s="183">
        <f t="shared" si="5"/>
        <v>1.4</v>
      </c>
      <c r="R21" s="184">
        <f t="shared" si="6"/>
        <v>183.19</v>
      </c>
      <c r="S21" s="94"/>
      <c r="T21" s="94"/>
    </row>
    <row r="22" spans="1:20" s="190" customFormat="1">
      <c r="A22" s="188"/>
      <c r="B22" s="189"/>
      <c r="K22" s="191"/>
      <c r="L22" s="191"/>
      <c r="M22" s="191"/>
      <c r="N22" s="192"/>
      <c r="S22" s="193"/>
      <c r="T22" s="188"/>
    </row>
    <row r="23" spans="1:20" s="190" customFormat="1" ht="15.6">
      <c r="A23" s="188"/>
      <c r="H23" s="194"/>
      <c r="K23" s="193"/>
      <c r="L23" s="188"/>
    </row>
    <row r="24" spans="1:20" s="190" customFormat="1" ht="15.6">
      <c r="A24" s="188"/>
      <c r="B24" s="189"/>
      <c r="H24" s="195"/>
      <c r="K24" s="193"/>
      <c r="L24" s="188"/>
    </row>
    <row r="25" spans="1:20" s="190" customFormat="1" ht="15.6">
      <c r="A25" s="188"/>
      <c r="H25" s="196"/>
      <c r="K25" s="193"/>
      <c r="L25" s="188"/>
    </row>
    <row r="26" spans="1:20" s="190" customFormat="1">
      <c r="A26" s="188"/>
      <c r="B26" s="189"/>
      <c r="K26" s="193"/>
      <c r="L26" s="188"/>
    </row>
    <row r="27" spans="1:20">
      <c r="K27" s="94"/>
      <c r="L27" s="102"/>
      <c r="M27" s="103"/>
      <c r="N27" s="103"/>
      <c r="S27" s="103"/>
      <c r="T27" s="103"/>
    </row>
    <row r="28" spans="1:20">
      <c r="K28" s="94"/>
      <c r="L28" s="102"/>
      <c r="M28" s="103"/>
      <c r="N28" s="103"/>
      <c r="S28" s="103"/>
      <c r="T28" s="103"/>
    </row>
    <row r="29" spans="1:20">
      <c r="K29" s="94"/>
      <c r="L29" s="102"/>
      <c r="M29" s="103"/>
      <c r="N29" s="103"/>
      <c r="S29" s="103"/>
      <c r="T29" s="103"/>
    </row>
    <row r="30" spans="1:20">
      <c r="K30" s="94"/>
      <c r="L30" s="102"/>
      <c r="M30" s="103"/>
      <c r="N30" s="103"/>
      <c r="S30" s="103"/>
      <c r="T30" s="103"/>
    </row>
    <row r="31" spans="1:20">
      <c r="K31" s="94"/>
      <c r="L31" s="102"/>
      <c r="M31" s="103"/>
      <c r="N31" s="103"/>
      <c r="S31" s="103"/>
      <c r="T31" s="103"/>
    </row>
  </sheetData>
  <mergeCells count="16">
    <mergeCell ref="O8:Q8"/>
    <mergeCell ref="P3:Q3"/>
    <mergeCell ref="A5:R5"/>
    <mergeCell ref="A7:A9"/>
    <mergeCell ref="B7:B9"/>
    <mergeCell ref="C7:F7"/>
    <mergeCell ref="G7:J7"/>
    <mergeCell ref="K7:N7"/>
    <mergeCell ref="O7:R7"/>
    <mergeCell ref="C8:E8"/>
    <mergeCell ref="R8:R9"/>
    <mergeCell ref="F8:F9"/>
    <mergeCell ref="G8:I8"/>
    <mergeCell ref="J8:J9"/>
    <mergeCell ref="K8:M8"/>
    <mergeCell ref="N8:N9"/>
  </mergeCells>
  <printOptions horizontalCentered="1"/>
  <pageMargins left="0.11811023622047245" right="0.31496062992125984" top="0.35433070866141736" bottom="0" header="0.31496062992125984" footer="0.31496062992125984"/>
  <pageSetup paperSize="9" scale="8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4"/>
  <sheetViews>
    <sheetView workbookViewId="0">
      <selection activeCell="G16" sqref="G16"/>
    </sheetView>
  </sheetViews>
  <sheetFormatPr defaultColWidth="9" defaultRowHeight="13.8"/>
  <cols>
    <col min="1" max="1" width="4.5" style="103" customWidth="1"/>
    <col min="2" max="2" width="15.59765625" style="103" customWidth="1"/>
    <col min="3" max="3" width="10.59765625" style="103" customWidth="1"/>
    <col min="4" max="4" width="10.3984375" style="103" customWidth="1"/>
    <col min="5" max="5" width="9.3984375" style="103" customWidth="1"/>
    <col min="6" max="6" width="9.19921875" style="103" customWidth="1"/>
    <col min="7" max="7" width="9.19921875" style="120" customWidth="1"/>
    <col min="8" max="8" width="11.5" style="120" customWidth="1"/>
    <col min="9" max="10" width="8.8984375" style="120" customWidth="1"/>
    <col min="11" max="11" width="13.5" style="121" customWidth="1"/>
    <col min="12" max="12" width="11" style="121" bestFit="1" customWidth="1"/>
    <col min="13" max="13" width="11.09765625" style="121" customWidth="1"/>
    <col min="14" max="14" width="11" style="121" bestFit="1" customWidth="1"/>
    <col min="15" max="15" width="9.8984375" style="121" customWidth="1"/>
    <col min="16" max="16384" width="9" style="103"/>
  </cols>
  <sheetData>
    <row r="1" spans="1:17" s="258" customFormat="1">
      <c r="A1" s="257" t="s">
        <v>561</v>
      </c>
      <c r="G1" s="259"/>
      <c r="H1" s="259"/>
      <c r="I1" s="259"/>
      <c r="J1" s="259"/>
      <c r="K1" s="260"/>
      <c r="L1" s="260"/>
      <c r="M1" s="260"/>
      <c r="N1" s="260"/>
      <c r="O1" s="260"/>
    </row>
    <row r="2" spans="1:17" s="258" customFormat="1">
      <c r="A2" s="261" t="s">
        <v>559</v>
      </c>
      <c r="G2" s="259"/>
      <c r="H2" s="259"/>
      <c r="I2" s="259"/>
      <c r="J2" s="259"/>
      <c r="K2" s="260"/>
      <c r="L2" s="260"/>
      <c r="M2" s="260"/>
      <c r="N2" s="260"/>
      <c r="O2" s="260"/>
    </row>
    <row r="3" spans="1:17" s="105" customFormat="1" ht="21" customHeight="1">
      <c r="G3" s="106"/>
      <c r="H3" s="106"/>
      <c r="I3" s="106"/>
      <c r="J3" s="106"/>
      <c r="K3" s="107"/>
      <c r="L3" s="107"/>
      <c r="M3" s="107"/>
      <c r="N3" s="107" t="s">
        <v>221</v>
      </c>
      <c r="O3" s="107"/>
    </row>
    <row r="4" spans="1:17" s="92" customFormat="1" ht="39" customHeight="1">
      <c r="A4" s="403" t="s">
        <v>251</v>
      </c>
      <c r="B4" s="403"/>
      <c r="C4" s="403"/>
      <c r="D4" s="403"/>
      <c r="E4" s="403"/>
      <c r="F4" s="403"/>
      <c r="G4" s="411"/>
      <c r="H4" s="411"/>
      <c r="I4" s="411"/>
      <c r="J4" s="411"/>
      <c r="K4" s="411"/>
      <c r="L4" s="411"/>
      <c r="M4" s="411"/>
      <c r="N4" s="411"/>
      <c r="O4" s="411"/>
    </row>
    <row r="5" spans="1:17" s="92" customFormat="1" ht="15.6">
      <c r="D5" s="108"/>
      <c r="G5" s="109"/>
      <c r="H5" s="109"/>
      <c r="I5" s="109"/>
      <c r="J5" s="109"/>
      <c r="K5" s="110"/>
      <c r="L5" s="110"/>
      <c r="M5" s="110"/>
      <c r="N5" s="110"/>
      <c r="O5" s="110"/>
    </row>
    <row r="6" spans="1:17" s="94" customFormat="1" ht="21" customHeight="1">
      <c r="A6" s="404" t="s">
        <v>158</v>
      </c>
      <c r="B6" s="404" t="s">
        <v>156</v>
      </c>
      <c r="C6" s="404" t="s">
        <v>186</v>
      </c>
      <c r="D6" s="404" t="s">
        <v>187</v>
      </c>
      <c r="E6" s="401" t="s">
        <v>188</v>
      </c>
      <c r="F6" s="401"/>
      <c r="G6" s="413"/>
      <c r="H6" s="414" t="s">
        <v>189</v>
      </c>
      <c r="I6" s="417" t="s">
        <v>28</v>
      </c>
      <c r="J6" s="418"/>
      <c r="K6" s="419" t="s">
        <v>190</v>
      </c>
      <c r="L6" s="422" t="s">
        <v>191</v>
      </c>
      <c r="M6" s="423"/>
      <c r="N6" s="423"/>
      <c r="O6" s="424"/>
    </row>
    <row r="7" spans="1:17" s="94" customFormat="1" ht="32.25" customHeight="1">
      <c r="A7" s="405"/>
      <c r="B7" s="405"/>
      <c r="C7" s="405"/>
      <c r="D7" s="405"/>
      <c r="E7" s="401" t="s">
        <v>47</v>
      </c>
      <c r="F7" s="401" t="s">
        <v>5</v>
      </c>
      <c r="G7" s="413" t="s">
        <v>4</v>
      </c>
      <c r="H7" s="415"/>
      <c r="I7" s="425" t="s">
        <v>192</v>
      </c>
      <c r="J7" s="425" t="s">
        <v>193</v>
      </c>
      <c r="K7" s="420"/>
      <c r="L7" s="419" t="s">
        <v>47</v>
      </c>
      <c r="M7" s="427" t="s">
        <v>194</v>
      </c>
      <c r="N7" s="408" t="s">
        <v>28</v>
      </c>
      <c r="O7" s="408"/>
    </row>
    <row r="8" spans="1:17" s="94" customFormat="1" ht="81" customHeight="1">
      <c r="A8" s="405"/>
      <c r="B8" s="405"/>
      <c r="C8" s="412"/>
      <c r="D8" s="412"/>
      <c r="E8" s="401"/>
      <c r="F8" s="401"/>
      <c r="G8" s="413"/>
      <c r="H8" s="416"/>
      <c r="I8" s="426"/>
      <c r="J8" s="426"/>
      <c r="K8" s="421"/>
      <c r="L8" s="421"/>
      <c r="M8" s="428"/>
      <c r="N8" s="350" t="s">
        <v>5</v>
      </c>
      <c r="O8" s="350" t="s">
        <v>4</v>
      </c>
    </row>
    <row r="9" spans="1:17" s="112" customFormat="1" ht="10.199999999999999">
      <c r="A9" s="111" t="s">
        <v>51</v>
      </c>
      <c r="B9" s="111" t="s">
        <v>52</v>
      </c>
      <c r="C9" s="111">
        <v>1</v>
      </c>
      <c r="D9" s="111" t="s">
        <v>195</v>
      </c>
      <c r="E9" s="111">
        <v>3</v>
      </c>
      <c r="F9" s="111">
        <v>4</v>
      </c>
      <c r="G9" s="111">
        <v>5</v>
      </c>
      <c r="H9" s="111" t="s">
        <v>196</v>
      </c>
      <c r="I9" s="111">
        <v>7</v>
      </c>
      <c r="J9" s="111">
        <v>8</v>
      </c>
      <c r="K9" s="111" t="s">
        <v>197</v>
      </c>
      <c r="L9" s="111">
        <v>10</v>
      </c>
      <c r="M9" s="111" t="s">
        <v>198</v>
      </c>
      <c r="N9" s="111">
        <v>12</v>
      </c>
      <c r="O9" s="111">
        <v>13</v>
      </c>
    </row>
    <row r="10" spans="1:17" s="99" customFormat="1" ht="22.5" customHeight="1">
      <c r="A10" s="343"/>
      <c r="B10" s="343" t="s">
        <v>50</v>
      </c>
      <c r="C10" s="113">
        <f>+C11</f>
        <v>5098.97</v>
      </c>
      <c r="D10" s="113">
        <f t="shared" ref="D10:O10" si="0">+D11</f>
        <v>4818.7099999999991</v>
      </c>
      <c r="E10" s="113">
        <f t="shared" si="0"/>
        <v>2417.8999999999996</v>
      </c>
      <c r="F10" s="113">
        <f t="shared" si="0"/>
        <v>1666.96</v>
      </c>
      <c r="G10" s="113">
        <f t="shared" si="0"/>
        <v>733.85</v>
      </c>
      <c r="H10" s="113">
        <f t="shared" si="0"/>
        <v>280.26</v>
      </c>
      <c r="I10" s="113">
        <f t="shared" si="0"/>
        <v>20.69</v>
      </c>
      <c r="J10" s="113">
        <f t="shared" si="0"/>
        <v>259.57</v>
      </c>
      <c r="K10" s="216">
        <f t="shared" si="0"/>
        <v>5646375.6920000007</v>
      </c>
      <c r="L10" s="216">
        <f t="shared" si="0"/>
        <v>2680764.372</v>
      </c>
      <c r="M10" s="216">
        <f t="shared" si="0"/>
        <v>2965611.32</v>
      </c>
      <c r="N10" s="216">
        <f t="shared" si="0"/>
        <v>1869964.9</v>
      </c>
      <c r="O10" s="216">
        <f t="shared" si="0"/>
        <v>1095646.42</v>
      </c>
    </row>
    <row r="11" spans="1:17" s="99" customFormat="1" ht="22.5" customHeight="1">
      <c r="A11" s="343">
        <v>1</v>
      </c>
      <c r="B11" s="116" t="s">
        <v>259</v>
      </c>
      <c r="C11" s="117">
        <f>SUM(C13:C20)</f>
        <v>5098.97</v>
      </c>
      <c r="D11" s="118">
        <f>SUM(D13:D20)</f>
        <v>4818.7099999999991</v>
      </c>
      <c r="E11" s="118">
        <f t="shared" ref="E11:O11" si="1">SUM(E13:E20)</f>
        <v>2417.8999999999996</v>
      </c>
      <c r="F11" s="118">
        <f t="shared" si="1"/>
        <v>1666.96</v>
      </c>
      <c r="G11" s="118">
        <f t="shared" si="1"/>
        <v>733.85</v>
      </c>
      <c r="H11" s="118">
        <f t="shared" si="1"/>
        <v>280.26</v>
      </c>
      <c r="I11" s="118">
        <f>SUM(I13:I20)</f>
        <v>20.69</v>
      </c>
      <c r="J11" s="118">
        <f t="shared" si="1"/>
        <v>259.57</v>
      </c>
      <c r="K11" s="217">
        <f t="shared" si="1"/>
        <v>5646375.6920000007</v>
      </c>
      <c r="L11" s="217">
        <f t="shared" si="1"/>
        <v>2680764.372</v>
      </c>
      <c r="M11" s="217">
        <f>SUM(M13:M20)</f>
        <v>2965611.32</v>
      </c>
      <c r="N11" s="217">
        <f t="shared" si="1"/>
        <v>1869964.9</v>
      </c>
      <c r="O11" s="217">
        <f t="shared" si="1"/>
        <v>1095646.42</v>
      </c>
    </row>
    <row r="12" spans="1:17" s="204" customFormat="1" ht="20.25" customHeight="1">
      <c r="A12" s="201"/>
      <c r="B12" s="202" t="s">
        <v>28</v>
      </c>
      <c r="C12" s="202"/>
      <c r="D12" s="202"/>
      <c r="E12" s="202"/>
      <c r="F12" s="202"/>
      <c r="G12" s="202"/>
      <c r="H12" s="202"/>
      <c r="I12" s="202"/>
      <c r="J12" s="202"/>
      <c r="K12" s="202"/>
      <c r="L12" s="202"/>
      <c r="M12" s="202"/>
      <c r="N12" s="202"/>
      <c r="O12" s="202"/>
      <c r="P12" s="203"/>
      <c r="Q12" s="203"/>
    </row>
    <row r="13" spans="1:17" s="99" customFormat="1" ht="28.2" customHeight="1">
      <c r="A13" s="347">
        <v>1</v>
      </c>
      <c r="B13" s="97" t="s">
        <v>45</v>
      </c>
      <c r="C13" s="184">
        <v>253.4</v>
      </c>
      <c r="D13" s="184">
        <f>SUM(E13:G13)</f>
        <v>250.13</v>
      </c>
      <c r="E13" s="114">
        <v>142.51</v>
      </c>
      <c r="F13" s="114">
        <v>58.46</v>
      </c>
      <c r="G13" s="114">
        <v>49.16</v>
      </c>
      <c r="H13" s="119">
        <f>+I13+J13</f>
        <v>3.27</v>
      </c>
      <c r="I13" s="119"/>
      <c r="J13" s="119">
        <v>3.27</v>
      </c>
      <c r="K13" s="205">
        <f>+L13+M13</f>
        <v>328154.7</v>
      </c>
      <c r="L13" s="205">
        <v>184550</v>
      </c>
      <c r="M13" s="205">
        <f>N13+O13</f>
        <v>143604.70000000001</v>
      </c>
      <c r="N13" s="205">
        <v>75705.7</v>
      </c>
      <c r="O13" s="205">
        <v>67899</v>
      </c>
    </row>
    <row r="14" spans="1:17" s="101" customFormat="1" ht="28.2" customHeight="1">
      <c r="A14" s="347">
        <v>2</v>
      </c>
      <c r="B14" s="97" t="s">
        <v>260</v>
      </c>
      <c r="C14" s="184">
        <v>1271</v>
      </c>
      <c r="D14" s="184">
        <f>SUM(E14:G14)</f>
        <v>1098.1099999999999</v>
      </c>
      <c r="E14" s="114">
        <v>741.23</v>
      </c>
      <c r="F14" s="114">
        <v>260.8</v>
      </c>
      <c r="G14" s="114">
        <v>96.08</v>
      </c>
      <c r="H14" s="119">
        <f t="shared" ref="H14:H20" si="2">+I14+J14</f>
        <v>172.89</v>
      </c>
      <c r="I14" s="115"/>
      <c r="J14" s="115">
        <v>172.89</v>
      </c>
      <c r="K14" s="205">
        <f>L14+M14</f>
        <v>1398100</v>
      </c>
      <c r="L14" s="205">
        <v>815353</v>
      </c>
      <c r="M14" s="205">
        <f>N14+O14</f>
        <v>582747</v>
      </c>
      <c r="N14" s="205">
        <v>286880</v>
      </c>
      <c r="O14" s="205">
        <v>295867</v>
      </c>
    </row>
    <row r="15" spans="1:17" s="101" customFormat="1" ht="28.2" customHeight="1">
      <c r="A15" s="347">
        <v>3</v>
      </c>
      <c r="B15" s="97" t="s">
        <v>261</v>
      </c>
      <c r="C15" s="184">
        <v>309</v>
      </c>
      <c r="D15" s="184">
        <f>SUM(E15:G15)</f>
        <v>305.8</v>
      </c>
      <c r="E15" s="114">
        <v>206.8</v>
      </c>
      <c r="F15" s="114">
        <v>67</v>
      </c>
      <c r="G15" s="114">
        <v>32</v>
      </c>
      <c r="H15" s="119">
        <f t="shared" si="2"/>
        <v>3.2</v>
      </c>
      <c r="I15" s="115"/>
      <c r="J15" s="115">
        <v>3.2</v>
      </c>
      <c r="K15" s="205">
        <f>L15+M15</f>
        <v>321360</v>
      </c>
      <c r="L15" s="205">
        <v>215072</v>
      </c>
      <c r="M15" s="205">
        <f t="shared" ref="M15:M16" si="3">N15+O15</f>
        <v>106288</v>
      </c>
      <c r="N15" s="205">
        <v>69680</v>
      </c>
      <c r="O15" s="205">
        <v>36608</v>
      </c>
    </row>
    <row r="16" spans="1:17" s="101" customFormat="1" ht="28.2" customHeight="1">
      <c r="A16" s="347">
        <v>4</v>
      </c>
      <c r="B16" s="97" t="s">
        <v>262</v>
      </c>
      <c r="C16" s="184">
        <v>807</v>
      </c>
      <c r="D16" s="184">
        <f t="shared" ref="D16:D20" si="4">SUM(E16:G16)</f>
        <v>806.92</v>
      </c>
      <c r="E16" s="114">
        <v>482.17</v>
      </c>
      <c r="F16" s="114">
        <v>210.45</v>
      </c>
      <c r="G16" s="114">
        <v>114.3</v>
      </c>
      <c r="H16" s="119">
        <f t="shared" si="2"/>
        <v>0.08</v>
      </c>
      <c r="I16" s="115"/>
      <c r="J16" s="115">
        <v>0.08</v>
      </c>
      <c r="K16" s="205">
        <f t="shared" ref="K16:K18" si="5">L16+M16</f>
        <v>887700</v>
      </c>
      <c r="L16" s="205">
        <v>530387</v>
      </c>
      <c r="M16" s="205">
        <f t="shared" si="3"/>
        <v>357313</v>
      </c>
      <c r="N16" s="205">
        <v>231495</v>
      </c>
      <c r="O16" s="205">
        <v>125818</v>
      </c>
    </row>
    <row r="17" spans="1:15" s="99" customFormat="1" ht="28.2" customHeight="1">
      <c r="A17" s="347">
        <v>5</v>
      </c>
      <c r="B17" s="97" t="s">
        <v>263</v>
      </c>
      <c r="C17" s="184">
        <v>853.5</v>
      </c>
      <c r="D17" s="184">
        <f t="shared" si="4"/>
        <v>775.45</v>
      </c>
      <c r="E17" s="114">
        <v>317.95999999999998</v>
      </c>
      <c r="F17" s="114">
        <v>177.16</v>
      </c>
      <c r="G17" s="114">
        <v>280.33</v>
      </c>
      <c r="H17" s="119">
        <f t="shared" si="2"/>
        <v>78.05</v>
      </c>
      <c r="I17" s="119"/>
      <c r="J17" s="119">
        <v>78.05</v>
      </c>
      <c r="K17" s="205">
        <f t="shared" si="5"/>
        <v>913245.2</v>
      </c>
      <c r="L17" s="205">
        <v>340217</v>
      </c>
      <c r="M17" s="205">
        <f>N17+O17</f>
        <v>573028.19999999995</v>
      </c>
      <c r="N17" s="205">
        <v>189561.19999999998</v>
      </c>
      <c r="O17" s="205">
        <v>383467</v>
      </c>
    </row>
    <row r="18" spans="1:15" s="101" customFormat="1" ht="28.2" customHeight="1">
      <c r="A18" s="347">
        <v>6</v>
      </c>
      <c r="B18" s="97" t="s">
        <v>264</v>
      </c>
      <c r="C18" s="184">
        <v>880.9</v>
      </c>
      <c r="D18" s="184">
        <f t="shared" si="4"/>
        <v>880.5</v>
      </c>
      <c r="E18" s="114">
        <v>264.41000000000003</v>
      </c>
      <c r="F18" s="114">
        <v>616.09</v>
      </c>
      <c r="G18" s="114"/>
      <c r="H18" s="119">
        <f t="shared" si="2"/>
        <v>0.4</v>
      </c>
      <c r="I18" s="115"/>
      <c r="J18" s="115">
        <v>0.4</v>
      </c>
      <c r="K18" s="205">
        <f t="shared" si="5"/>
        <v>958419.08000000007</v>
      </c>
      <c r="L18" s="205">
        <f>E18*1088</f>
        <v>287678.08000000002</v>
      </c>
      <c r="M18" s="205">
        <f>N18+O18</f>
        <v>670741</v>
      </c>
      <c r="N18" s="205">
        <v>670306</v>
      </c>
      <c r="O18" s="363">
        <v>435</v>
      </c>
    </row>
    <row r="19" spans="1:15" s="101" customFormat="1" ht="28.2" customHeight="1">
      <c r="A19" s="347">
        <v>7</v>
      </c>
      <c r="B19" s="97" t="s">
        <v>265</v>
      </c>
      <c r="C19" s="184">
        <v>524.16999999999996</v>
      </c>
      <c r="D19" s="184">
        <f t="shared" si="4"/>
        <v>518.61</v>
      </c>
      <c r="E19" s="114">
        <v>169.08</v>
      </c>
      <c r="F19" s="114">
        <v>203.73</v>
      </c>
      <c r="G19" s="114">
        <v>145.80000000000001</v>
      </c>
      <c r="H19" s="119">
        <f t="shared" si="2"/>
        <v>5.56</v>
      </c>
      <c r="I19" s="115">
        <v>5.56</v>
      </c>
      <c r="J19" s="115"/>
      <c r="K19" s="205">
        <f>L19+M19</f>
        <v>584396.71200000006</v>
      </c>
      <c r="L19" s="205">
        <f>E19*1114.9</f>
        <v>188507.29200000002</v>
      </c>
      <c r="M19" s="205">
        <f t="shared" ref="M19:M20" si="6">N19+O19</f>
        <v>395889.42000000004</v>
      </c>
      <c r="N19" s="205">
        <v>233337</v>
      </c>
      <c r="O19" s="206">
        <v>162552.42000000001</v>
      </c>
    </row>
    <row r="20" spans="1:15" s="101" customFormat="1" ht="28.2" customHeight="1">
      <c r="A20" s="347">
        <v>8</v>
      </c>
      <c r="B20" s="97" t="s">
        <v>266</v>
      </c>
      <c r="C20" s="184">
        <v>200</v>
      </c>
      <c r="D20" s="184">
        <f t="shared" si="4"/>
        <v>183.19</v>
      </c>
      <c r="E20" s="114">
        <v>93.74</v>
      </c>
      <c r="F20" s="114">
        <v>73.27</v>
      </c>
      <c r="G20" s="114">
        <v>16.18</v>
      </c>
      <c r="H20" s="119">
        <f t="shared" si="2"/>
        <v>16.810000000000002</v>
      </c>
      <c r="I20" s="115">
        <v>15.13</v>
      </c>
      <c r="J20" s="115">
        <v>1.68</v>
      </c>
      <c r="K20" s="205">
        <f>L20+M20</f>
        <v>255000</v>
      </c>
      <c r="L20" s="205">
        <v>119000</v>
      </c>
      <c r="M20" s="205">
        <f t="shared" si="6"/>
        <v>136000</v>
      </c>
      <c r="N20" s="205">
        <v>113000</v>
      </c>
      <c r="O20" s="205">
        <v>23000</v>
      </c>
    </row>
    <row r="22" spans="1:15" ht="15.6">
      <c r="K22" s="409"/>
      <c r="L22" s="409"/>
      <c r="M22" s="409"/>
      <c r="N22" s="409"/>
    </row>
    <row r="23" spans="1:15" ht="15.6">
      <c r="K23" s="410"/>
      <c r="L23" s="410"/>
      <c r="M23" s="410"/>
      <c r="N23" s="410"/>
    </row>
    <row r="24" spans="1:15" ht="15.6">
      <c r="K24" s="199"/>
      <c r="L24" s="104"/>
      <c r="M24" s="104"/>
      <c r="N24" s="200"/>
    </row>
  </sheetData>
  <mergeCells count="20">
    <mergeCell ref="I7:I8"/>
    <mergeCell ref="J7:J8"/>
    <mergeCell ref="L7:L8"/>
    <mergeCell ref="M7:M8"/>
    <mergeCell ref="N7:O7"/>
    <mergeCell ref="K22:N22"/>
    <mergeCell ref="K23:N23"/>
    <mergeCell ref="A4:O4"/>
    <mergeCell ref="A6:A8"/>
    <mergeCell ref="B6:B8"/>
    <mergeCell ref="C6:C8"/>
    <mergeCell ref="D6:D8"/>
    <mergeCell ref="E6:G6"/>
    <mergeCell ref="H6:H8"/>
    <mergeCell ref="I6:J6"/>
    <mergeCell ref="K6:K8"/>
    <mergeCell ref="L6:O6"/>
    <mergeCell ref="E7:E8"/>
    <mergeCell ref="F7:F8"/>
    <mergeCell ref="G7:G8"/>
  </mergeCells>
  <printOptions horizontalCentered="1"/>
  <pageMargins left="0" right="0.11811023622047245" top="0.15748031496062992" bottom="0" header="0.31496062992125984" footer="0.31496062992125984"/>
  <pageSetup paperSize="9" scale="8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5"/>
  <sheetViews>
    <sheetView topLeftCell="A4" workbookViewId="0">
      <selection activeCell="G16" sqref="G16"/>
    </sheetView>
  </sheetViews>
  <sheetFormatPr defaultRowHeight="13.2"/>
  <cols>
    <col min="1" max="1" width="4.59765625" style="130" customWidth="1"/>
    <col min="2" max="2" width="11.69921875" style="130" customWidth="1"/>
    <col min="3" max="3" width="10.796875" style="209" customWidth="1"/>
    <col min="4" max="7" width="8.09765625" style="130" customWidth="1"/>
    <col min="8" max="8" width="9.5" style="219" customWidth="1"/>
    <col min="9" max="9" width="8" style="130" customWidth="1"/>
    <col min="10" max="10" width="9.8984375" style="130" customWidth="1"/>
    <col min="11" max="14" width="8" style="130" customWidth="1"/>
    <col min="15" max="15" width="8.59765625" style="130" customWidth="1"/>
    <col min="16" max="16" width="8" style="130" customWidth="1"/>
    <col min="17" max="260" width="8.796875" style="130"/>
    <col min="261" max="261" width="5.19921875" style="130" customWidth="1"/>
    <col min="262" max="262" width="16.19921875" style="130" customWidth="1"/>
    <col min="263" max="263" width="12.59765625" style="130" customWidth="1"/>
    <col min="264" max="267" width="8.8984375" style="130" customWidth="1"/>
    <col min="268" max="268" width="9.3984375" style="130" customWidth="1"/>
    <col min="269" max="269" width="10" style="130" customWidth="1"/>
    <col min="270" max="270" width="11.8984375" style="130" customWidth="1"/>
    <col min="271" max="271" width="11.69921875" style="130" customWidth="1"/>
    <col min="272" max="516" width="8.796875" style="130"/>
    <col min="517" max="517" width="5.19921875" style="130" customWidth="1"/>
    <col min="518" max="518" width="16.19921875" style="130" customWidth="1"/>
    <col min="519" max="519" width="12.59765625" style="130" customWidth="1"/>
    <col min="520" max="523" width="8.8984375" style="130" customWidth="1"/>
    <col min="524" max="524" width="9.3984375" style="130" customWidth="1"/>
    <col min="525" max="525" width="10" style="130" customWidth="1"/>
    <col min="526" max="526" width="11.8984375" style="130" customWidth="1"/>
    <col min="527" max="527" width="11.69921875" style="130" customWidth="1"/>
    <col min="528" max="772" width="8.796875" style="130"/>
    <col min="773" max="773" width="5.19921875" style="130" customWidth="1"/>
    <col min="774" max="774" width="16.19921875" style="130" customWidth="1"/>
    <col min="775" max="775" width="12.59765625" style="130" customWidth="1"/>
    <col min="776" max="779" width="8.8984375" style="130" customWidth="1"/>
    <col min="780" max="780" width="9.3984375" style="130" customWidth="1"/>
    <col min="781" max="781" width="10" style="130" customWidth="1"/>
    <col min="782" max="782" width="11.8984375" style="130" customWidth="1"/>
    <col min="783" max="783" width="11.69921875" style="130" customWidth="1"/>
    <col min="784" max="1028" width="8.796875" style="130"/>
    <col min="1029" max="1029" width="5.19921875" style="130" customWidth="1"/>
    <col min="1030" max="1030" width="16.19921875" style="130" customWidth="1"/>
    <col min="1031" max="1031" width="12.59765625" style="130" customWidth="1"/>
    <col min="1032" max="1035" width="8.8984375" style="130" customWidth="1"/>
    <col min="1036" max="1036" width="9.3984375" style="130" customWidth="1"/>
    <col min="1037" max="1037" width="10" style="130" customWidth="1"/>
    <col min="1038" max="1038" width="11.8984375" style="130" customWidth="1"/>
    <col min="1039" max="1039" width="11.69921875" style="130" customWidth="1"/>
    <col min="1040" max="1284" width="8.796875" style="130"/>
    <col min="1285" max="1285" width="5.19921875" style="130" customWidth="1"/>
    <col min="1286" max="1286" width="16.19921875" style="130" customWidth="1"/>
    <col min="1287" max="1287" width="12.59765625" style="130" customWidth="1"/>
    <col min="1288" max="1291" width="8.8984375" style="130" customWidth="1"/>
    <col min="1292" max="1292" width="9.3984375" style="130" customWidth="1"/>
    <col min="1293" max="1293" width="10" style="130" customWidth="1"/>
    <col min="1294" max="1294" width="11.8984375" style="130" customWidth="1"/>
    <col min="1295" max="1295" width="11.69921875" style="130" customWidth="1"/>
    <col min="1296" max="1540" width="8.796875" style="130"/>
    <col min="1541" max="1541" width="5.19921875" style="130" customWidth="1"/>
    <col min="1542" max="1542" width="16.19921875" style="130" customWidth="1"/>
    <col min="1543" max="1543" width="12.59765625" style="130" customWidth="1"/>
    <col min="1544" max="1547" width="8.8984375" style="130" customWidth="1"/>
    <col min="1548" max="1548" width="9.3984375" style="130" customWidth="1"/>
    <col min="1549" max="1549" width="10" style="130" customWidth="1"/>
    <col min="1550" max="1550" width="11.8984375" style="130" customWidth="1"/>
    <col min="1551" max="1551" width="11.69921875" style="130" customWidth="1"/>
    <col min="1552" max="1796" width="8.796875" style="130"/>
    <col min="1797" max="1797" width="5.19921875" style="130" customWidth="1"/>
    <col min="1798" max="1798" width="16.19921875" style="130" customWidth="1"/>
    <col min="1799" max="1799" width="12.59765625" style="130" customWidth="1"/>
    <col min="1800" max="1803" width="8.8984375" style="130" customWidth="1"/>
    <col min="1804" max="1804" width="9.3984375" style="130" customWidth="1"/>
    <col min="1805" max="1805" width="10" style="130" customWidth="1"/>
    <col min="1806" max="1806" width="11.8984375" style="130" customWidth="1"/>
    <col min="1807" max="1807" width="11.69921875" style="130" customWidth="1"/>
    <col min="1808" max="2052" width="8.796875" style="130"/>
    <col min="2053" max="2053" width="5.19921875" style="130" customWidth="1"/>
    <col min="2054" max="2054" width="16.19921875" style="130" customWidth="1"/>
    <col min="2055" max="2055" width="12.59765625" style="130" customWidth="1"/>
    <col min="2056" max="2059" width="8.8984375" style="130" customWidth="1"/>
    <col min="2060" max="2060" width="9.3984375" style="130" customWidth="1"/>
    <col min="2061" max="2061" width="10" style="130" customWidth="1"/>
    <col min="2062" max="2062" width="11.8984375" style="130" customWidth="1"/>
    <col min="2063" max="2063" width="11.69921875" style="130" customWidth="1"/>
    <col min="2064" max="2308" width="8.796875" style="130"/>
    <col min="2309" max="2309" width="5.19921875" style="130" customWidth="1"/>
    <col min="2310" max="2310" width="16.19921875" style="130" customWidth="1"/>
    <col min="2311" max="2311" width="12.59765625" style="130" customWidth="1"/>
    <col min="2312" max="2315" width="8.8984375" style="130" customWidth="1"/>
    <col min="2316" max="2316" width="9.3984375" style="130" customWidth="1"/>
    <col min="2317" max="2317" width="10" style="130" customWidth="1"/>
    <col min="2318" max="2318" width="11.8984375" style="130" customWidth="1"/>
    <col min="2319" max="2319" width="11.69921875" style="130" customWidth="1"/>
    <col min="2320" max="2564" width="8.796875" style="130"/>
    <col min="2565" max="2565" width="5.19921875" style="130" customWidth="1"/>
    <col min="2566" max="2566" width="16.19921875" style="130" customWidth="1"/>
    <col min="2567" max="2567" width="12.59765625" style="130" customWidth="1"/>
    <col min="2568" max="2571" width="8.8984375" style="130" customWidth="1"/>
    <col min="2572" max="2572" width="9.3984375" style="130" customWidth="1"/>
    <col min="2573" max="2573" width="10" style="130" customWidth="1"/>
    <col min="2574" max="2574" width="11.8984375" style="130" customWidth="1"/>
    <col min="2575" max="2575" width="11.69921875" style="130" customWidth="1"/>
    <col min="2576" max="2820" width="8.796875" style="130"/>
    <col min="2821" max="2821" width="5.19921875" style="130" customWidth="1"/>
    <col min="2822" max="2822" width="16.19921875" style="130" customWidth="1"/>
    <col min="2823" max="2823" width="12.59765625" style="130" customWidth="1"/>
    <col min="2824" max="2827" width="8.8984375" style="130" customWidth="1"/>
    <col min="2828" max="2828" width="9.3984375" style="130" customWidth="1"/>
    <col min="2829" max="2829" width="10" style="130" customWidth="1"/>
    <col min="2830" max="2830" width="11.8984375" style="130" customWidth="1"/>
    <col min="2831" max="2831" width="11.69921875" style="130" customWidth="1"/>
    <col min="2832" max="3076" width="8.796875" style="130"/>
    <col min="3077" max="3077" width="5.19921875" style="130" customWidth="1"/>
    <col min="3078" max="3078" width="16.19921875" style="130" customWidth="1"/>
    <col min="3079" max="3079" width="12.59765625" style="130" customWidth="1"/>
    <col min="3080" max="3083" width="8.8984375" style="130" customWidth="1"/>
    <col min="3084" max="3084" width="9.3984375" style="130" customWidth="1"/>
    <col min="3085" max="3085" width="10" style="130" customWidth="1"/>
    <col min="3086" max="3086" width="11.8984375" style="130" customWidth="1"/>
    <col min="3087" max="3087" width="11.69921875" style="130" customWidth="1"/>
    <col min="3088" max="3332" width="8.796875" style="130"/>
    <col min="3333" max="3333" width="5.19921875" style="130" customWidth="1"/>
    <col min="3334" max="3334" width="16.19921875" style="130" customWidth="1"/>
    <col min="3335" max="3335" width="12.59765625" style="130" customWidth="1"/>
    <col min="3336" max="3339" width="8.8984375" style="130" customWidth="1"/>
    <col min="3340" max="3340" width="9.3984375" style="130" customWidth="1"/>
    <col min="3341" max="3341" width="10" style="130" customWidth="1"/>
    <col min="3342" max="3342" width="11.8984375" style="130" customWidth="1"/>
    <col min="3343" max="3343" width="11.69921875" style="130" customWidth="1"/>
    <col min="3344" max="3588" width="8.796875" style="130"/>
    <col min="3589" max="3589" width="5.19921875" style="130" customWidth="1"/>
    <col min="3590" max="3590" width="16.19921875" style="130" customWidth="1"/>
    <col min="3591" max="3591" width="12.59765625" style="130" customWidth="1"/>
    <col min="3592" max="3595" width="8.8984375" style="130" customWidth="1"/>
    <col min="3596" max="3596" width="9.3984375" style="130" customWidth="1"/>
    <col min="3597" max="3597" width="10" style="130" customWidth="1"/>
    <col min="3598" max="3598" width="11.8984375" style="130" customWidth="1"/>
    <col min="3599" max="3599" width="11.69921875" style="130" customWidth="1"/>
    <col min="3600" max="3844" width="8.796875" style="130"/>
    <col min="3845" max="3845" width="5.19921875" style="130" customWidth="1"/>
    <col min="3846" max="3846" width="16.19921875" style="130" customWidth="1"/>
    <col min="3847" max="3847" width="12.59765625" style="130" customWidth="1"/>
    <col min="3848" max="3851" width="8.8984375" style="130" customWidth="1"/>
    <col min="3852" max="3852" width="9.3984375" style="130" customWidth="1"/>
    <col min="3853" max="3853" width="10" style="130" customWidth="1"/>
    <col min="3854" max="3854" width="11.8984375" style="130" customWidth="1"/>
    <col min="3855" max="3855" width="11.69921875" style="130" customWidth="1"/>
    <col min="3856" max="4100" width="8.796875" style="130"/>
    <col min="4101" max="4101" width="5.19921875" style="130" customWidth="1"/>
    <col min="4102" max="4102" width="16.19921875" style="130" customWidth="1"/>
    <col min="4103" max="4103" width="12.59765625" style="130" customWidth="1"/>
    <col min="4104" max="4107" width="8.8984375" style="130" customWidth="1"/>
    <col min="4108" max="4108" width="9.3984375" style="130" customWidth="1"/>
    <col min="4109" max="4109" width="10" style="130" customWidth="1"/>
    <col min="4110" max="4110" width="11.8984375" style="130" customWidth="1"/>
    <col min="4111" max="4111" width="11.69921875" style="130" customWidth="1"/>
    <col min="4112" max="4356" width="8.796875" style="130"/>
    <col min="4357" max="4357" width="5.19921875" style="130" customWidth="1"/>
    <col min="4358" max="4358" width="16.19921875" style="130" customWidth="1"/>
    <col min="4359" max="4359" width="12.59765625" style="130" customWidth="1"/>
    <col min="4360" max="4363" width="8.8984375" style="130" customWidth="1"/>
    <col min="4364" max="4364" width="9.3984375" style="130" customWidth="1"/>
    <col min="4365" max="4365" width="10" style="130" customWidth="1"/>
    <col min="4366" max="4366" width="11.8984375" style="130" customWidth="1"/>
    <col min="4367" max="4367" width="11.69921875" style="130" customWidth="1"/>
    <col min="4368" max="4612" width="8.796875" style="130"/>
    <col min="4613" max="4613" width="5.19921875" style="130" customWidth="1"/>
    <col min="4614" max="4614" width="16.19921875" style="130" customWidth="1"/>
    <col min="4615" max="4615" width="12.59765625" style="130" customWidth="1"/>
    <col min="4616" max="4619" width="8.8984375" style="130" customWidth="1"/>
    <col min="4620" max="4620" width="9.3984375" style="130" customWidth="1"/>
    <col min="4621" max="4621" width="10" style="130" customWidth="1"/>
    <col min="4622" max="4622" width="11.8984375" style="130" customWidth="1"/>
    <col min="4623" max="4623" width="11.69921875" style="130" customWidth="1"/>
    <col min="4624" max="4868" width="8.796875" style="130"/>
    <col min="4869" max="4869" width="5.19921875" style="130" customWidth="1"/>
    <col min="4870" max="4870" width="16.19921875" style="130" customWidth="1"/>
    <col min="4871" max="4871" width="12.59765625" style="130" customWidth="1"/>
    <col min="4872" max="4875" width="8.8984375" style="130" customWidth="1"/>
    <col min="4876" max="4876" width="9.3984375" style="130" customWidth="1"/>
    <col min="4877" max="4877" width="10" style="130" customWidth="1"/>
    <col min="4878" max="4878" width="11.8984375" style="130" customWidth="1"/>
    <col min="4879" max="4879" width="11.69921875" style="130" customWidth="1"/>
    <col min="4880" max="5124" width="8.796875" style="130"/>
    <col min="5125" max="5125" width="5.19921875" style="130" customWidth="1"/>
    <col min="5126" max="5126" width="16.19921875" style="130" customWidth="1"/>
    <col min="5127" max="5127" width="12.59765625" style="130" customWidth="1"/>
    <col min="5128" max="5131" width="8.8984375" style="130" customWidth="1"/>
    <col min="5132" max="5132" width="9.3984375" style="130" customWidth="1"/>
    <col min="5133" max="5133" width="10" style="130" customWidth="1"/>
    <col min="5134" max="5134" width="11.8984375" style="130" customWidth="1"/>
    <col min="5135" max="5135" width="11.69921875" style="130" customWidth="1"/>
    <col min="5136" max="5380" width="8.796875" style="130"/>
    <col min="5381" max="5381" width="5.19921875" style="130" customWidth="1"/>
    <col min="5382" max="5382" width="16.19921875" style="130" customWidth="1"/>
    <col min="5383" max="5383" width="12.59765625" style="130" customWidth="1"/>
    <col min="5384" max="5387" width="8.8984375" style="130" customWidth="1"/>
    <col min="5388" max="5388" width="9.3984375" style="130" customWidth="1"/>
    <col min="5389" max="5389" width="10" style="130" customWidth="1"/>
    <col min="5390" max="5390" width="11.8984375" style="130" customWidth="1"/>
    <col min="5391" max="5391" width="11.69921875" style="130" customWidth="1"/>
    <col min="5392" max="5636" width="8.796875" style="130"/>
    <col min="5637" max="5637" width="5.19921875" style="130" customWidth="1"/>
    <col min="5638" max="5638" width="16.19921875" style="130" customWidth="1"/>
    <col min="5639" max="5639" width="12.59765625" style="130" customWidth="1"/>
    <col min="5640" max="5643" width="8.8984375" style="130" customWidth="1"/>
    <col min="5644" max="5644" width="9.3984375" style="130" customWidth="1"/>
    <col min="5645" max="5645" width="10" style="130" customWidth="1"/>
    <col min="5646" max="5646" width="11.8984375" style="130" customWidth="1"/>
    <col min="5647" max="5647" width="11.69921875" style="130" customWidth="1"/>
    <col min="5648" max="5892" width="8.796875" style="130"/>
    <col min="5893" max="5893" width="5.19921875" style="130" customWidth="1"/>
    <col min="5894" max="5894" width="16.19921875" style="130" customWidth="1"/>
    <col min="5895" max="5895" width="12.59765625" style="130" customWidth="1"/>
    <col min="5896" max="5899" width="8.8984375" style="130" customWidth="1"/>
    <col min="5900" max="5900" width="9.3984375" style="130" customWidth="1"/>
    <col min="5901" max="5901" width="10" style="130" customWidth="1"/>
    <col min="5902" max="5902" width="11.8984375" style="130" customWidth="1"/>
    <col min="5903" max="5903" width="11.69921875" style="130" customWidth="1"/>
    <col min="5904" max="6148" width="8.796875" style="130"/>
    <col min="6149" max="6149" width="5.19921875" style="130" customWidth="1"/>
    <col min="6150" max="6150" width="16.19921875" style="130" customWidth="1"/>
    <col min="6151" max="6151" width="12.59765625" style="130" customWidth="1"/>
    <col min="6152" max="6155" width="8.8984375" style="130" customWidth="1"/>
    <col min="6156" max="6156" width="9.3984375" style="130" customWidth="1"/>
    <col min="6157" max="6157" width="10" style="130" customWidth="1"/>
    <col min="6158" max="6158" width="11.8984375" style="130" customWidth="1"/>
    <col min="6159" max="6159" width="11.69921875" style="130" customWidth="1"/>
    <col min="6160" max="6404" width="8.796875" style="130"/>
    <col min="6405" max="6405" width="5.19921875" style="130" customWidth="1"/>
    <col min="6406" max="6406" width="16.19921875" style="130" customWidth="1"/>
    <col min="6407" max="6407" width="12.59765625" style="130" customWidth="1"/>
    <col min="6408" max="6411" width="8.8984375" style="130" customWidth="1"/>
    <col min="6412" max="6412" width="9.3984375" style="130" customWidth="1"/>
    <col min="6413" max="6413" width="10" style="130" customWidth="1"/>
    <col min="6414" max="6414" width="11.8984375" style="130" customWidth="1"/>
    <col min="6415" max="6415" width="11.69921875" style="130" customWidth="1"/>
    <col min="6416" max="6660" width="8.796875" style="130"/>
    <col min="6661" max="6661" width="5.19921875" style="130" customWidth="1"/>
    <col min="6662" max="6662" width="16.19921875" style="130" customWidth="1"/>
    <col min="6663" max="6663" width="12.59765625" style="130" customWidth="1"/>
    <col min="6664" max="6667" width="8.8984375" style="130" customWidth="1"/>
    <col min="6668" max="6668" width="9.3984375" style="130" customWidth="1"/>
    <col min="6669" max="6669" width="10" style="130" customWidth="1"/>
    <col min="6670" max="6670" width="11.8984375" style="130" customWidth="1"/>
    <col min="6671" max="6671" width="11.69921875" style="130" customWidth="1"/>
    <col min="6672" max="6916" width="8.796875" style="130"/>
    <col min="6917" max="6917" width="5.19921875" style="130" customWidth="1"/>
    <col min="6918" max="6918" width="16.19921875" style="130" customWidth="1"/>
    <col min="6919" max="6919" width="12.59765625" style="130" customWidth="1"/>
    <col min="6920" max="6923" width="8.8984375" style="130" customWidth="1"/>
    <col min="6924" max="6924" width="9.3984375" style="130" customWidth="1"/>
    <col min="6925" max="6925" width="10" style="130" customWidth="1"/>
    <col min="6926" max="6926" width="11.8984375" style="130" customWidth="1"/>
    <col min="6927" max="6927" width="11.69921875" style="130" customWidth="1"/>
    <col min="6928" max="7172" width="8.796875" style="130"/>
    <col min="7173" max="7173" width="5.19921875" style="130" customWidth="1"/>
    <col min="7174" max="7174" width="16.19921875" style="130" customWidth="1"/>
    <col min="7175" max="7175" width="12.59765625" style="130" customWidth="1"/>
    <col min="7176" max="7179" width="8.8984375" style="130" customWidth="1"/>
    <col min="7180" max="7180" width="9.3984375" style="130" customWidth="1"/>
    <col min="7181" max="7181" width="10" style="130" customWidth="1"/>
    <col min="7182" max="7182" width="11.8984375" style="130" customWidth="1"/>
    <col min="7183" max="7183" width="11.69921875" style="130" customWidth="1"/>
    <col min="7184" max="7428" width="8.796875" style="130"/>
    <col min="7429" max="7429" width="5.19921875" style="130" customWidth="1"/>
    <col min="7430" max="7430" width="16.19921875" style="130" customWidth="1"/>
    <col min="7431" max="7431" width="12.59765625" style="130" customWidth="1"/>
    <col min="7432" max="7435" width="8.8984375" style="130" customWidth="1"/>
    <col min="7436" max="7436" width="9.3984375" style="130" customWidth="1"/>
    <col min="7437" max="7437" width="10" style="130" customWidth="1"/>
    <col min="7438" max="7438" width="11.8984375" style="130" customWidth="1"/>
    <col min="7439" max="7439" width="11.69921875" style="130" customWidth="1"/>
    <col min="7440" max="7684" width="8.796875" style="130"/>
    <col min="7685" max="7685" width="5.19921875" style="130" customWidth="1"/>
    <col min="7686" max="7686" width="16.19921875" style="130" customWidth="1"/>
    <col min="7687" max="7687" width="12.59765625" style="130" customWidth="1"/>
    <col min="7688" max="7691" width="8.8984375" style="130" customWidth="1"/>
    <col min="7692" max="7692" width="9.3984375" style="130" customWidth="1"/>
    <col min="7693" max="7693" width="10" style="130" customWidth="1"/>
    <col min="7694" max="7694" width="11.8984375" style="130" customWidth="1"/>
    <col min="7695" max="7695" width="11.69921875" style="130" customWidth="1"/>
    <col min="7696" max="7940" width="8.796875" style="130"/>
    <col min="7941" max="7941" width="5.19921875" style="130" customWidth="1"/>
    <col min="7942" max="7942" width="16.19921875" style="130" customWidth="1"/>
    <col min="7943" max="7943" width="12.59765625" style="130" customWidth="1"/>
    <col min="7944" max="7947" width="8.8984375" style="130" customWidth="1"/>
    <col min="7948" max="7948" width="9.3984375" style="130" customWidth="1"/>
    <col min="7949" max="7949" width="10" style="130" customWidth="1"/>
    <col min="7950" max="7950" width="11.8984375" style="130" customWidth="1"/>
    <col min="7951" max="7951" width="11.69921875" style="130" customWidth="1"/>
    <col min="7952" max="8196" width="8.796875" style="130"/>
    <col min="8197" max="8197" width="5.19921875" style="130" customWidth="1"/>
    <col min="8198" max="8198" width="16.19921875" style="130" customWidth="1"/>
    <col min="8199" max="8199" width="12.59765625" style="130" customWidth="1"/>
    <col min="8200" max="8203" width="8.8984375" style="130" customWidth="1"/>
    <col min="8204" max="8204" width="9.3984375" style="130" customWidth="1"/>
    <col min="8205" max="8205" width="10" style="130" customWidth="1"/>
    <col min="8206" max="8206" width="11.8984375" style="130" customWidth="1"/>
    <col min="8207" max="8207" width="11.69921875" style="130" customWidth="1"/>
    <col min="8208" max="8452" width="8.796875" style="130"/>
    <col min="8453" max="8453" width="5.19921875" style="130" customWidth="1"/>
    <col min="8454" max="8454" width="16.19921875" style="130" customWidth="1"/>
    <col min="8455" max="8455" width="12.59765625" style="130" customWidth="1"/>
    <col min="8456" max="8459" width="8.8984375" style="130" customWidth="1"/>
    <col min="8460" max="8460" width="9.3984375" style="130" customWidth="1"/>
    <col min="8461" max="8461" width="10" style="130" customWidth="1"/>
    <col min="8462" max="8462" width="11.8984375" style="130" customWidth="1"/>
    <col min="8463" max="8463" width="11.69921875" style="130" customWidth="1"/>
    <col min="8464" max="8708" width="8.796875" style="130"/>
    <col min="8709" max="8709" width="5.19921875" style="130" customWidth="1"/>
    <col min="8710" max="8710" width="16.19921875" style="130" customWidth="1"/>
    <col min="8711" max="8711" width="12.59765625" style="130" customWidth="1"/>
    <col min="8712" max="8715" width="8.8984375" style="130" customWidth="1"/>
    <col min="8716" max="8716" width="9.3984375" style="130" customWidth="1"/>
    <col min="8717" max="8717" width="10" style="130" customWidth="1"/>
    <col min="8718" max="8718" width="11.8984375" style="130" customWidth="1"/>
    <col min="8719" max="8719" width="11.69921875" style="130" customWidth="1"/>
    <col min="8720" max="8964" width="8.796875" style="130"/>
    <col min="8965" max="8965" width="5.19921875" style="130" customWidth="1"/>
    <col min="8966" max="8966" width="16.19921875" style="130" customWidth="1"/>
    <col min="8967" max="8967" width="12.59765625" style="130" customWidth="1"/>
    <col min="8968" max="8971" width="8.8984375" style="130" customWidth="1"/>
    <col min="8972" max="8972" width="9.3984375" style="130" customWidth="1"/>
    <col min="8973" max="8973" width="10" style="130" customWidth="1"/>
    <col min="8974" max="8974" width="11.8984375" style="130" customWidth="1"/>
    <col min="8975" max="8975" width="11.69921875" style="130" customWidth="1"/>
    <col min="8976" max="9220" width="8.796875" style="130"/>
    <col min="9221" max="9221" width="5.19921875" style="130" customWidth="1"/>
    <col min="9222" max="9222" width="16.19921875" style="130" customWidth="1"/>
    <col min="9223" max="9223" width="12.59765625" style="130" customWidth="1"/>
    <col min="9224" max="9227" width="8.8984375" style="130" customWidth="1"/>
    <col min="9228" max="9228" width="9.3984375" style="130" customWidth="1"/>
    <col min="9229" max="9229" width="10" style="130" customWidth="1"/>
    <col min="9230" max="9230" width="11.8984375" style="130" customWidth="1"/>
    <col min="9231" max="9231" width="11.69921875" style="130" customWidth="1"/>
    <col min="9232" max="9476" width="8.796875" style="130"/>
    <col min="9477" max="9477" width="5.19921875" style="130" customWidth="1"/>
    <col min="9478" max="9478" width="16.19921875" style="130" customWidth="1"/>
    <col min="9479" max="9479" width="12.59765625" style="130" customWidth="1"/>
    <col min="9480" max="9483" width="8.8984375" style="130" customWidth="1"/>
    <col min="9484" max="9484" width="9.3984375" style="130" customWidth="1"/>
    <col min="9485" max="9485" width="10" style="130" customWidth="1"/>
    <col min="9486" max="9486" width="11.8984375" style="130" customWidth="1"/>
    <col min="9487" max="9487" width="11.69921875" style="130" customWidth="1"/>
    <col min="9488" max="9732" width="8.796875" style="130"/>
    <col min="9733" max="9733" width="5.19921875" style="130" customWidth="1"/>
    <col min="9734" max="9734" width="16.19921875" style="130" customWidth="1"/>
    <col min="9735" max="9735" width="12.59765625" style="130" customWidth="1"/>
    <col min="9736" max="9739" width="8.8984375" style="130" customWidth="1"/>
    <col min="9740" max="9740" width="9.3984375" style="130" customWidth="1"/>
    <col min="9741" max="9741" width="10" style="130" customWidth="1"/>
    <col min="9742" max="9742" width="11.8984375" style="130" customWidth="1"/>
    <col min="9743" max="9743" width="11.69921875" style="130" customWidth="1"/>
    <col min="9744" max="9988" width="8.796875" style="130"/>
    <col min="9989" max="9989" width="5.19921875" style="130" customWidth="1"/>
    <col min="9990" max="9990" width="16.19921875" style="130" customWidth="1"/>
    <col min="9991" max="9991" width="12.59765625" style="130" customWidth="1"/>
    <col min="9992" max="9995" width="8.8984375" style="130" customWidth="1"/>
    <col min="9996" max="9996" width="9.3984375" style="130" customWidth="1"/>
    <col min="9997" max="9997" width="10" style="130" customWidth="1"/>
    <col min="9998" max="9998" width="11.8984375" style="130" customWidth="1"/>
    <col min="9999" max="9999" width="11.69921875" style="130" customWidth="1"/>
    <col min="10000" max="10244" width="8.796875" style="130"/>
    <col min="10245" max="10245" width="5.19921875" style="130" customWidth="1"/>
    <col min="10246" max="10246" width="16.19921875" style="130" customWidth="1"/>
    <col min="10247" max="10247" width="12.59765625" style="130" customWidth="1"/>
    <col min="10248" max="10251" width="8.8984375" style="130" customWidth="1"/>
    <col min="10252" max="10252" width="9.3984375" style="130" customWidth="1"/>
    <col min="10253" max="10253" width="10" style="130" customWidth="1"/>
    <col min="10254" max="10254" width="11.8984375" style="130" customWidth="1"/>
    <col min="10255" max="10255" width="11.69921875" style="130" customWidth="1"/>
    <col min="10256" max="10500" width="8.796875" style="130"/>
    <col min="10501" max="10501" width="5.19921875" style="130" customWidth="1"/>
    <col min="10502" max="10502" width="16.19921875" style="130" customWidth="1"/>
    <col min="10503" max="10503" width="12.59765625" style="130" customWidth="1"/>
    <col min="10504" max="10507" width="8.8984375" style="130" customWidth="1"/>
    <col min="10508" max="10508" width="9.3984375" style="130" customWidth="1"/>
    <col min="10509" max="10509" width="10" style="130" customWidth="1"/>
    <col min="10510" max="10510" width="11.8984375" style="130" customWidth="1"/>
    <col min="10511" max="10511" width="11.69921875" style="130" customWidth="1"/>
    <col min="10512" max="10756" width="8.796875" style="130"/>
    <col min="10757" max="10757" width="5.19921875" style="130" customWidth="1"/>
    <col min="10758" max="10758" width="16.19921875" style="130" customWidth="1"/>
    <col min="10759" max="10759" width="12.59765625" style="130" customWidth="1"/>
    <col min="10760" max="10763" width="8.8984375" style="130" customWidth="1"/>
    <col min="10764" max="10764" width="9.3984375" style="130" customWidth="1"/>
    <col min="10765" max="10765" width="10" style="130" customWidth="1"/>
    <col min="10766" max="10766" width="11.8984375" style="130" customWidth="1"/>
    <col min="10767" max="10767" width="11.69921875" style="130" customWidth="1"/>
    <col min="10768" max="11012" width="8.796875" style="130"/>
    <col min="11013" max="11013" width="5.19921875" style="130" customWidth="1"/>
    <col min="11014" max="11014" width="16.19921875" style="130" customWidth="1"/>
    <col min="11015" max="11015" width="12.59765625" style="130" customWidth="1"/>
    <col min="11016" max="11019" width="8.8984375" style="130" customWidth="1"/>
    <col min="11020" max="11020" width="9.3984375" style="130" customWidth="1"/>
    <col min="11021" max="11021" width="10" style="130" customWidth="1"/>
    <col min="11022" max="11022" width="11.8984375" style="130" customWidth="1"/>
    <col min="11023" max="11023" width="11.69921875" style="130" customWidth="1"/>
    <col min="11024" max="11268" width="8.796875" style="130"/>
    <col min="11269" max="11269" width="5.19921875" style="130" customWidth="1"/>
    <col min="11270" max="11270" width="16.19921875" style="130" customWidth="1"/>
    <col min="11271" max="11271" width="12.59765625" style="130" customWidth="1"/>
    <col min="11272" max="11275" width="8.8984375" style="130" customWidth="1"/>
    <col min="11276" max="11276" width="9.3984375" style="130" customWidth="1"/>
    <col min="11277" max="11277" width="10" style="130" customWidth="1"/>
    <col min="11278" max="11278" width="11.8984375" style="130" customWidth="1"/>
    <col min="11279" max="11279" width="11.69921875" style="130" customWidth="1"/>
    <col min="11280" max="11524" width="8.796875" style="130"/>
    <col min="11525" max="11525" width="5.19921875" style="130" customWidth="1"/>
    <col min="11526" max="11526" width="16.19921875" style="130" customWidth="1"/>
    <col min="11527" max="11527" width="12.59765625" style="130" customWidth="1"/>
    <col min="11528" max="11531" width="8.8984375" style="130" customWidth="1"/>
    <col min="11532" max="11532" width="9.3984375" style="130" customWidth="1"/>
    <col min="11533" max="11533" width="10" style="130" customWidth="1"/>
    <col min="11534" max="11534" width="11.8984375" style="130" customWidth="1"/>
    <col min="11535" max="11535" width="11.69921875" style="130" customWidth="1"/>
    <col min="11536" max="11780" width="8.796875" style="130"/>
    <col min="11781" max="11781" width="5.19921875" style="130" customWidth="1"/>
    <col min="11782" max="11782" width="16.19921875" style="130" customWidth="1"/>
    <col min="11783" max="11783" width="12.59765625" style="130" customWidth="1"/>
    <col min="11784" max="11787" width="8.8984375" style="130" customWidth="1"/>
    <col min="11788" max="11788" width="9.3984375" style="130" customWidth="1"/>
    <col min="11789" max="11789" width="10" style="130" customWidth="1"/>
    <col min="11790" max="11790" width="11.8984375" style="130" customWidth="1"/>
    <col min="11791" max="11791" width="11.69921875" style="130" customWidth="1"/>
    <col min="11792" max="12036" width="8.796875" style="130"/>
    <col min="12037" max="12037" width="5.19921875" style="130" customWidth="1"/>
    <col min="12038" max="12038" width="16.19921875" style="130" customWidth="1"/>
    <col min="12039" max="12039" width="12.59765625" style="130" customWidth="1"/>
    <col min="12040" max="12043" width="8.8984375" style="130" customWidth="1"/>
    <col min="12044" max="12044" width="9.3984375" style="130" customWidth="1"/>
    <col min="12045" max="12045" width="10" style="130" customWidth="1"/>
    <col min="12046" max="12046" width="11.8984375" style="130" customWidth="1"/>
    <col min="12047" max="12047" width="11.69921875" style="130" customWidth="1"/>
    <col min="12048" max="12292" width="8.796875" style="130"/>
    <col min="12293" max="12293" width="5.19921875" style="130" customWidth="1"/>
    <col min="12294" max="12294" width="16.19921875" style="130" customWidth="1"/>
    <col min="12295" max="12295" width="12.59765625" style="130" customWidth="1"/>
    <col min="12296" max="12299" width="8.8984375" style="130" customWidth="1"/>
    <col min="12300" max="12300" width="9.3984375" style="130" customWidth="1"/>
    <col min="12301" max="12301" width="10" style="130" customWidth="1"/>
    <col min="12302" max="12302" width="11.8984375" style="130" customWidth="1"/>
    <col min="12303" max="12303" width="11.69921875" style="130" customWidth="1"/>
    <col min="12304" max="12548" width="8.796875" style="130"/>
    <col min="12549" max="12549" width="5.19921875" style="130" customWidth="1"/>
    <col min="12550" max="12550" width="16.19921875" style="130" customWidth="1"/>
    <col min="12551" max="12551" width="12.59765625" style="130" customWidth="1"/>
    <col min="12552" max="12555" width="8.8984375" style="130" customWidth="1"/>
    <col min="12556" max="12556" width="9.3984375" style="130" customWidth="1"/>
    <col min="12557" max="12557" width="10" style="130" customWidth="1"/>
    <col min="12558" max="12558" width="11.8984375" style="130" customWidth="1"/>
    <col min="12559" max="12559" width="11.69921875" style="130" customWidth="1"/>
    <col min="12560" max="12804" width="8.796875" style="130"/>
    <col min="12805" max="12805" width="5.19921875" style="130" customWidth="1"/>
    <col min="12806" max="12806" width="16.19921875" style="130" customWidth="1"/>
    <col min="12807" max="12807" width="12.59765625" style="130" customWidth="1"/>
    <col min="12808" max="12811" width="8.8984375" style="130" customWidth="1"/>
    <col min="12812" max="12812" width="9.3984375" style="130" customWidth="1"/>
    <col min="12813" max="12813" width="10" style="130" customWidth="1"/>
    <col min="12814" max="12814" width="11.8984375" style="130" customWidth="1"/>
    <col min="12815" max="12815" width="11.69921875" style="130" customWidth="1"/>
    <col min="12816" max="13060" width="8.796875" style="130"/>
    <col min="13061" max="13061" width="5.19921875" style="130" customWidth="1"/>
    <col min="13062" max="13062" width="16.19921875" style="130" customWidth="1"/>
    <col min="13063" max="13063" width="12.59765625" style="130" customWidth="1"/>
    <col min="13064" max="13067" width="8.8984375" style="130" customWidth="1"/>
    <col min="13068" max="13068" width="9.3984375" style="130" customWidth="1"/>
    <col min="13069" max="13069" width="10" style="130" customWidth="1"/>
    <col min="13070" max="13070" width="11.8984375" style="130" customWidth="1"/>
    <col min="13071" max="13071" width="11.69921875" style="130" customWidth="1"/>
    <col min="13072" max="13316" width="8.796875" style="130"/>
    <col min="13317" max="13317" width="5.19921875" style="130" customWidth="1"/>
    <col min="13318" max="13318" width="16.19921875" style="130" customWidth="1"/>
    <col min="13319" max="13319" width="12.59765625" style="130" customWidth="1"/>
    <col min="13320" max="13323" width="8.8984375" style="130" customWidth="1"/>
    <col min="13324" max="13324" width="9.3984375" style="130" customWidth="1"/>
    <col min="13325" max="13325" width="10" style="130" customWidth="1"/>
    <col min="13326" max="13326" width="11.8984375" style="130" customWidth="1"/>
    <col min="13327" max="13327" width="11.69921875" style="130" customWidth="1"/>
    <col min="13328" max="13572" width="8.796875" style="130"/>
    <col min="13573" max="13573" width="5.19921875" style="130" customWidth="1"/>
    <col min="13574" max="13574" width="16.19921875" style="130" customWidth="1"/>
    <col min="13575" max="13575" width="12.59765625" style="130" customWidth="1"/>
    <col min="13576" max="13579" width="8.8984375" style="130" customWidth="1"/>
    <col min="13580" max="13580" width="9.3984375" style="130" customWidth="1"/>
    <col min="13581" max="13581" width="10" style="130" customWidth="1"/>
    <col min="13582" max="13582" width="11.8984375" style="130" customWidth="1"/>
    <col min="13583" max="13583" width="11.69921875" style="130" customWidth="1"/>
    <col min="13584" max="13828" width="8.796875" style="130"/>
    <col min="13829" max="13829" width="5.19921875" style="130" customWidth="1"/>
    <col min="13830" max="13830" width="16.19921875" style="130" customWidth="1"/>
    <col min="13831" max="13831" width="12.59765625" style="130" customWidth="1"/>
    <col min="13832" max="13835" width="8.8984375" style="130" customWidth="1"/>
    <col min="13836" max="13836" width="9.3984375" style="130" customWidth="1"/>
    <col min="13837" max="13837" width="10" style="130" customWidth="1"/>
    <col min="13838" max="13838" width="11.8984375" style="130" customWidth="1"/>
    <col min="13839" max="13839" width="11.69921875" style="130" customWidth="1"/>
    <col min="13840" max="14084" width="8.796875" style="130"/>
    <col min="14085" max="14085" width="5.19921875" style="130" customWidth="1"/>
    <col min="14086" max="14086" width="16.19921875" style="130" customWidth="1"/>
    <col min="14087" max="14087" width="12.59765625" style="130" customWidth="1"/>
    <col min="14088" max="14091" width="8.8984375" style="130" customWidth="1"/>
    <col min="14092" max="14092" width="9.3984375" style="130" customWidth="1"/>
    <col min="14093" max="14093" width="10" style="130" customWidth="1"/>
    <col min="14094" max="14094" width="11.8984375" style="130" customWidth="1"/>
    <col min="14095" max="14095" width="11.69921875" style="130" customWidth="1"/>
    <col min="14096" max="14340" width="8.796875" style="130"/>
    <col min="14341" max="14341" width="5.19921875" style="130" customWidth="1"/>
    <col min="14342" max="14342" width="16.19921875" style="130" customWidth="1"/>
    <col min="14343" max="14343" width="12.59765625" style="130" customWidth="1"/>
    <col min="14344" max="14347" width="8.8984375" style="130" customWidth="1"/>
    <col min="14348" max="14348" width="9.3984375" style="130" customWidth="1"/>
    <col min="14349" max="14349" width="10" style="130" customWidth="1"/>
    <col min="14350" max="14350" width="11.8984375" style="130" customWidth="1"/>
    <col min="14351" max="14351" width="11.69921875" style="130" customWidth="1"/>
    <col min="14352" max="14596" width="8.796875" style="130"/>
    <col min="14597" max="14597" width="5.19921875" style="130" customWidth="1"/>
    <col min="14598" max="14598" width="16.19921875" style="130" customWidth="1"/>
    <col min="14599" max="14599" width="12.59765625" style="130" customWidth="1"/>
    <col min="14600" max="14603" width="8.8984375" style="130" customWidth="1"/>
    <col min="14604" max="14604" width="9.3984375" style="130" customWidth="1"/>
    <col min="14605" max="14605" width="10" style="130" customWidth="1"/>
    <col min="14606" max="14606" width="11.8984375" style="130" customWidth="1"/>
    <col min="14607" max="14607" width="11.69921875" style="130" customWidth="1"/>
    <col min="14608" max="14852" width="8.796875" style="130"/>
    <col min="14853" max="14853" width="5.19921875" style="130" customWidth="1"/>
    <col min="14854" max="14854" width="16.19921875" style="130" customWidth="1"/>
    <col min="14855" max="14855" width="12.59765625" style="130" customWidth="1"/>
    <col min="14856" max="14859" width="8.8984375" style="130" customWidth="1"/>
    <col min="14860" max="14860" width="9.3984375" style="130" customWidth="1"/>
    <col min="14861" max="14861" width="10" style="130" customWidth="1"/>
    <col min="14862" max="14862" width="11.8984375" style="130" customWidth="1"/>
    <col min="14863" max="14863" width="11.69921875" style="130" customWidth="1"/>
    <col min="14864" max="15108" width="8.796875" style="130"/>
    <col min="15109" max="15109" width="5.19921875" style="130" customWidth="1"/>
    <col min="15110" max="15110" width="16.19921875" style="130" customWidth="1"/>
    <col min="15111" max="15111" width="12.59765625" style="130" customWidth="1"/>
    <col min="15112" max="15115" width="8.8984375" style="130" customWidth="1"/>
    <col min="15116" max="15116" width="9.3984375" style="130" customWidth="1"/>
    <col min="15117" max="15117" width="10" style="130" customWidth="1"/>
    <col min="15118" max="15118" width="11.8984375" style="130" customWidth="1"/>
    <col min="15119" max="15119" width="11.69921875" style="130" customWidth="1"/>
    <col min="15120" max="15364" width="8.796875" style="130"/>
    <col min="15365" max="15365" width="5.19921875" style="130" customWidth="1"/>
    <col min="15366" max="15366" width="16.19921875" style="130" customWidth="1"/>
    <col min="15367" max="15367" width="12.59765625" style="130" customWidth="1"/>
    <col min="15368" max="15371" width="8.8984375" style="130" customWidth="1"/>
    <col min="15372" max="15372" width="9.3984375" style="130" customWidth="1"/>
    <col min="15373" max="15373" width="10" style="130" customWidth="1"/>
    <col min="15374" max="15374" width="11.8984375" style="130" customWidth="1"/>
    <col min="15375" max="15375" width="11.69921875" style="130" customWidth="1"/>
    <col min="15376" max="15620" width="8.796875" style="130"/>
    <col min="15621" max="15621" width="5.19921875" style="130" customWidth="1"/>
    <col min="15622" max="15622" width="16.19921875" style="130" customWidth="1"/>
    <col min="15623" max="15623" width="12.59765625" style="130" customWidth="1"/>
    <col min="15624" max="15627" width="8.8984375" style="130" customWidth="1"/>
    <col min="15628" max="15628" width="9.3984375" style="130" customWidth="1"/>
    <col min="15629" max="15629" width="10" style="130" customWidth="1"/>
    <col min="15630" max="15630" width="11.8984375" style="130" customWidth="1"/>
    <col min="15631" max="15631" width="11.69921875" style="130" customWidth="1"/>
    <col min="15632" max="15876" width="8.796875" style="130"/>
    <col min="15877" max="15877" width="5.19921875" style="130" customWidth="1"/>
    <col min="15878" max="15878" width="16.19921875" style="130" customWidth="1"/>
    <col min="15879" max="15879" width="12.59765625" style="130" customWidth="1"/>
    <col min="15880" max="15883" width="8.8984375" style="130" customWidth="1"/>
    <col min="15884" max="15884" width="9.3984375" style="130" customWidth="1"/>
    <col min="15885" max="15885" width="10" style="130" customWidth="1"/>
    <col min="15886" max="15886" width="11.8984375" style="130" customWidth="1"/>
    <col min="15887" max="15887" width="11.69921875" style="130" customWidth="1"/>
    <col min="15888" max="16132" width="8.796875" style="130"/>
    <col min="16133" max="16133" width="5.19921875" style="130" customWidth="1"/>
    <col min="16134" max="16134" width="16.19921875" style="130" customWidth="1"/>
    <col min="16135" max="16135" width="12.59765625" style="130" customWidth="1"/>
    <col min="16136" max="16139" width="8.8984375" style="130" customWidth="1"/>
    <col min="16140" max="16140" width="9.3984375" style="130" customWidth="1"/>
    <col min="16141" max="16141" width="10" style="130" customWidth="1"/>
    <col min="16142" max="16142" width="11.8984375" style="130" customWidth="1"/>
    <col min="16143" max="16143" width="11.69921875" style="130" customWidth="1"/>
    <col min="16144" max="16384" width="8.796875" style="130"/>
  </cols>
  <sheetData>
    <row r="1" spans="1:16" s="212" customFormat="1">
      <c r="A1" s="212" t="s">
        <v>561</v>
      </c>
      <c r="C1" s="262"/>
      <c r="H1" s="263"/>
    </row>
    <row r="2" spans="1:16" s="212" customFormat="1">
      <c r="A2" s="264" t="s">
        <v>559</v>
      </c>
      <c r="C2" s="262"/>
      <c r="H2" s="263"/>
    </row>
    <row r="3" spans="1:16" s="122" customFormat="1" ht="16.2">
      <c r="A3" s="105"/>
      <c r="B3" s="104"/>
      <c r="C3" s="207"/>
      <c r="H3" s="218"/>
      <c r="O3" s="134" t="s">
        <v>222</v>
      </c>
      <c r="P3" s="104"/>
    </row>
    <row r="4" spans="1:16" s="351" customFormat="1" ht="46.5" customHeight="1">
      <c r="A4" s="429" t="s">
        <v>252</v>
      </c>
      <c r="B4" s="429"/>
      <c r="C4" s="429"/>
      <c r="D4" s="429"/>
      <c r="E4" s="429"/>
      <c r="F4" s="429"/>
      <c r="G4" s="429"/>
      <c r="H4" s="429"/>
      <c r="I4" s="429"/>
      <c r="J4" s="429"/>
      <c r="K4" s="429"/>
      <c r="L4" s="429"/>
      <c r="M4" s="429"/>
      <c r="N4" s="429"/>
      <c r="O4" s="429"/>
      <c r="P4" s="429"/>
    </row>
    <row r="5" spans="1:16" s="122" customFormat="1" ht="15.6">
      <c r="C5" s="208"/>
      <c r="H5" s="218"/>
      <c r="J5" s="123"/>
      <c r="K5" s="123"/>
      <c r="L5" s="123"/>
      <c r="M5" s="123"/>
      <c r="N5" s="123"/>
      <c r="O5" s="123"/>
      <c r="P5" s="123"/>
    </row>
    <row r="6" spans="1:16" s="124" customFormat="1">
      <c r="A6" s="430" t="s">
        <v>158</v>
      </c>
      <c r="B6" s="430" t="s">
        <v>156</v>
      </c>
      <c r="C6" s="431" t="s">
        <v>199</v>
      </c>
      <c r="D6" s="432" t="s">
        <v>28</v>
      </c>
      <c r="E6" s="432"/>
      <c r="F6" s="432"/>
      <c r="G6" s="432"/>
      <c r="H6" s="432"/>
      <c r="I6" s="432"/>
      <c r="J6" s="432"/>
      <c r="K6" s="432"/>
      <c r="L6" s="432"/>
      <c r="M6" s="432"/>
      <c r="N6" s="432"/>
      <c r="O6" s="432"/>
      <c r="P6" s="430" t="s">
        <v>24</v>
      </c>
    </row>
    <row r="7" spans="1:16" s="124" customFormat="1">
      <c r="A7" s="430"/>
      <c r="B7" s="430"/>
      <c r="C7" s="431"/>
      <c r="D7" s="430" t="s">
        <v>200</v>
      </c>
      <c r="E7" s="430"/>
      <c r="F7" s="430"/>
      <c r="G7" s="430"/>
      <c r="H7" s="430"/>
      <c r="I7" s="430" t="s">
        <v>201</v>
      </c>
      <c r="J7" s="430"/>
      <c r="K7" s="430"/>
      <c r="L7" s="430"/>
      <c r="M7" s="430"/>
      <c r="N7" s="430"/>
      <c r="O7" s="430"/>
      <c r="P7" s="430"/>
    </row>
    <row r="8" spans="1:16" s="124" customFormat="1">
      <c r="A8" s="430"/>
      <c r="B8" s="430"/>
      <c r="C8" s="431"/>
      <c r="D8" s="430" t="s">
        <v>202</v>
      </c>
      <c r="E8" s="432" t="s">
        <v>191</v>
      </c>
      <c r="F8" s="432"/>
      <c r="G8" s="432"/>
      <c r="H8" s="431" t="s">
        <v>203</v>
      </c>
      <c r="I8" s="430" t="s">
        <v>3</v>
      </c>
      <c r="J8" s="430" t="s">
        <v>204</v>
      </c>
      <c r="K8" s="430"/>
      <c r="L8" s="430"/>
      <c r="M8" s="430"/>
      <c r="N8" s="430"/>
      <c r="O8" s="430" t="s">
        <v>205</v>
      </c>
      <c r="P8" s="430"/>
    </row>
    <row r="9" spans="1:16" s="124" customFormat="1" ht="26.4">
      <c r="A9" s="430"/>
      <c r="B9" s="430"/>
      <c r="C9" s="431"/>
      <c r="D9" s="430"/>
      <c r="E9" s="352" t="s">
        <v>206</v>
      </c>
      <c r="F9" s="352" t="s">
        <v>207</v>
      </c>
      <c r="G9" s="352" t="s">
        <v>208</v>
      </c>
      <c r="H9" s="431"/>
      <c r="I9" s="430"/>
      <c r="J9" s="352" t="s">
        <v>7</v>
      </c>
      <c r="K9" s="352" t="s">
        <v>46</v>
      </c>
      <c r="L9" s="352" t="s">
        <v>47</v>
      </c>
      <c r="M9" s="352" t="s">
        <v>209</v>
      </c>
      <c r="N9" s="352" t="s">
        <v>210</v>
      </c>
      <c r="O9" s="430"/>
      <c r="P9" s="430"/>
    </row>
    <row r="10" spans="1:16" s="124" customFormat="1">
      <c r="A10" s="352" t="s">
        <v>51</v>
      </c>
      <c r="B10" s="352" t="s">
        <v>52</v>
      </c>
      <c r="C10" s="353" t="s">
        <v>211</v>
      </c>
      <c r="D10" s="352" t="s">
        <v>195</v>
      </c>
      <c r="E10" s="352">
        <v>3</v>
      </c>
      <c r="F10" s="352">
        <v>4</v>
      </c>
      <c r="G10" s="352">
        <v>5</v>
      </c>
      <c r="H10" s="353">
        <v>6</v>
      </c>
      <c r="I10" s="352" t="s">
        <v>212</v>
      </c>
      <c r="J10" s="125" t="s">
        <v>213</v>
      </c>
      <c r="K10" s="352">
        <v>9</v>
      </c>
      <c r="L10" s="352">
        <v>10</v>
      </c>
      <c r="M10" s="352">
        <v>11</v>
      </c>
      <c r="N10" s="352">
        <v>12</v>
      </c>
      <c r="O10" s="352">
        <v>13</v>
      </c>
      <c r="P10" s="352">
        <v>14</v>
      </c>
    </row>
    <row r="11" spans="1:16" s="127" customFormat="1">
      <c r="A11" s="126"/>
      <c r="B11" s="126" t="s">
        <v>50</v>
      </c>
      <c r="C11" s="220">
        <f>+C12</f>
        <v>50446.480970999997</v>
      </c>
      <c r="D11" s="220">
        <f t="shared" ref="D11:O11" si="0">+D12</f>
        <v>5097.982</v>
      </c>
      <c r="E11" s="220">
        <f t="shared" si="0"/>
        <v>2416.9009999999998</v>
      </c>
      <c r="F11" s="220">
        <f t="shared" si="0"/>
        <v>1687.6610000000001</v>
      </c>
      <c r="G11" s="220">
        <f t="shared" si="0"/>
        <v>993.42</v>
      </c>
      <c r="H11" s="220">
        <f t="shared" si="0"/>
        <v>5646.3743300000006</v>
      </c>
      <c r="I11" s="220">
        <f t="shared" si="0"/>
        <v>44800.106640999998</v>
      </c>
      <c r="J11" s="220">
        <f t="shared" si="0"/>
        <v>32629.897015000002</v>
      </c>
      <c r="K11" s="220">
        <f t="shared" si="0"/>
        <v>690</v>
      </c>
      <c r="L11" s="220">
        <f t="shared" si="0"/>
        <v>0</v>
      </c>
      <c r="M11" s="220">
        <f t="shared" si="0"/>
        <v>4676</v>
      </c>
      <c r="N11" s="220">
        <f t="shared" si="0"/>
        <v>27263.897015000002</v>
      </c>
      <c r="O11" s="220">
        <f t="shared" si="0"/>
        <v>12170.209625999998</v>
      </c>
      <c r="P11" s="126"/>
    </row>
    <row r="12" spans="1:16" s="212" customFormat="1">
      <c r="A12" s="210">
        <v>1</v>
      </c>
      <c r="B12" s="211" t="s">
        <v>558</v>
      </c>
      <c r="C12" s="221">
        <f>SUM(C14:C21)</f>
        <v>50446.480970999997</v>
      </c>
      <c r="D12" s="221">
        <f t="shared" ref="D12:O12" si="1">SUM(D14:D21)</f>
        <v>5097.982</v>
      </c>
      <c r="E12" s="221">
        <f t="shared" si="1"/>
        <v>2416.9009999999998</v>
      </c>
      <c r="F12" s="221">
        <f t="shared" si="1"/>
        <v>1687.6610000000001</v>
      </c>
      <c r="G12" s="221">
        <f t="shared" si="1"/>
        <v>993.42</v>
      </c>
      <c r="H12" s="221">
        <f t="shared" si="1"/>
        <v>5646.3743300000006</v>
      </c>
      <c r="I12" s="221">
        <f t="shared" si="1"/>
        <v>44800.106640999998</v>
      </c>
      <c r="J12" s="221">
        <f>SUM(J14:J21)</f>
        <v>32629.897015000002</v>
      </c>
      <c r="K12" s="221">
        <f t="shared" si="1"/>
        <v>690</v>
      </c>
      <c r="L12" s="221">
        <f t="shared" si="1"/>
        <v>0</v>
      </c>
      <c r="M12" s="221">
        <f t="shared" si="1"/>
        <v>4676</v>
      </c>
      <c r="N12" s="221">
        <f t="shared" si="1"/>
        <v>27263.897015000002</v>
      </c>
      <c r="O12" s="221">
        <f t="shared" si="1"/>
        <v>12170.209625999998</v>
      </c>
      <c r="P12" s="211"/>
    </row>
    <row r="13" spans="1:16" s="215" customFormat="1">
      <c r="A13" s="213"/>
      <c r="B13" s="214" t="s">
        <v>28</v>
      </c>
      <c r="C13" s="222"/>
      <c r="D13" s="223"/>
      <c r="E13" s="223"/>
      <c r="F13" s="223"/>
      <c r="G13" s="223"/>
      <c r="H13" s="222"/>
      <c r="I13" s="223"/>
      <c r="J13" s="223"/>
      <c r="K13" s="223"/>
      <c r="L13" s="223"/>
      <c r="M13" s="223"/>
      <c r="N13" s="223"/>
      <c r="O13" s="223"/>
      <c r="P13" s="214"/>
    </row>
    <row r="14" spans="1:16" s="127" customFormat="1" ht="27.6" customHeight="1">
      <c r="A14" s="352">
        <v>1</v>
      </c>
      <c r="B14" s="97" t="s">
        <v>45</v>
      </c>
      <c r="C14" s="364">
        <v>2396</v>
      </c>
      <c r="D14" s="225">
        <f t="shared" ref="D14:D21" si="2">SUM(E14:G14)</f>
        <v>253.4</v>
      </c>
      <c r="E14" s="225">
        <v>142.51</v>
      </c>
      <c r="F14" s="225">
        <v>58.46</v>
      </c>
      <c r="G14" s="225">
        <f>49.16+3.27</f>
        <v>52.43</v>
      </c>
      <c r="H14" s="224">
        <v>328.15300000000002</v>
      </c>
      <c r="I14" s="226">
        <f>+C14-H14</f>
        <v>2067.8469999999998</v>
      </c>
      <c r="J14" s="227">
        <f>+K14+L14+M14+N14</f>
        <v>1205</v>
      </c>
      <c r="K14" s="366"/>
      <c r="L14" s="366"/>
      <c r="M14" s="366"/>
      <c r="N14" s="367">
        <v>1205</v>
      </c>
      <c r="O14" s="367">
        <f t="shared" ref="O14:O19" si="3">+I14-J14</f>
        <v>862.84699999999975</v>
      </c>
      <c r="P14" s="352"/>
    </row>
    <row r="15" spans="1:16" ht="27.6" customHeight="1">
      <c r="A15" s="128">
        <v>2</v>
      </c>
      <c r="B15" s="97" t="s">
        <v>260</v>
      </c>
      <c r="C15" s="365">
        <v>10458</v>
      </c>
      <c r="D15" s="184">
        <f t="shared" si="2"/>
        <v>1271</v>
      </c>
      <c r="E15" s="114">
        <v>741.23</v>
      </c>
      <c r="F15" s="114">
        <v>260.8</v>
      </c>
      <c r="G15" s="114">
        <f>96.08+172.89</f>
        <v>268.96999999999997</v>
      </c>
      <c r="H15" s="224">
        <v>1398.1</v>
      </c>
      <c r="I15" s="226">
        <f t="shared" ref="I15:I16" si="4">+C15-H15</f>
        <v>9059.9</v>
      </c>
      <c r="J15" s="227">
        <f t="shared" ref="J15:J19" si="5">+K15+L15+M15+N15</f>
        <v>5923</v>
      </c>
      <c r="K15" s="368"/>
      <c r="L15" s="368"/>
      <c r="M15" s="368"/>
      <c r="N15" s="367">
        <v>5923</v>
      </c>
      <c r="O15" s="367">
        <f t="shared" si="3"/>
        <v>3136.8999999999996</v>
      </c>
      <c r="P15" s="129"/>
    </row>
    <row r="16" spans="1:16" ht="27.6" customHeight="1">
      <c r="A16" s="352">
        <v>3</v>
      </c>
      <c r="B16" s="97" t="s">
        <v>261</v>
      </c>
      <c r="C16" s="228">
        <v>2059.7280000000001</v>
      </c>
      <c r="D16" s="184">
        <f t="shared" si="2"/>
        <v>309</v>
      </c>
      <c r="E16" s="114">
        <v>206.8</v>
      </c>
      <c r="F16" s="114">
        <v>67</v>
      </c>
      <c r="G16" s="114">
        <v>35.200000000000003</v>
      </c>
      <c r="H16" s="224">
        <v>321.36</v>
      </c>
      <c r="I16" s="226">
        <f t="shared" si="4"/>
        <v>1738.3679999999999</v>
      </c>
      <c r="J16" s="227">
        <f t="shared" si="5"/>
        <v>1105</v>
      </c>
      <c r="K16" s="229"/>
      <c r="L16" s="229"/>
      <c r="M16" s="229"/>
      <c r="N16" s="226">
        <v>1105</v>
      </c>
      <c r="O16" s="226">
        <f t="shared" si="3"/>
        <v>633.36799999999994</v>
      </c>
      <c r="P16" s="129"/>
    </row>
    <row r="17" spans="1:16" ht="27.6" customHeight="1">
      <c r="A17" s="128">
        <v>4</v>
      </c>
      <c r="B17" s="97" t="s">
        <v>262</v>
      </c>
      <c r="C17" s="228">
        <v>9610.8049709999996</v>
      </c>
      <c r="D17" s="184">
        <f t="shared" si="2"/>
        <v>807</v>
      </c>
      <c r="E17" s="114">
        <v>482.17</v>
      </c>
      <c r="F17" s="114">
        <v>210.45</v>
      </c>
      <c r="G17" s="114">
        <f>114.3+0.08</f>
        <v>114.38</v>
      </c>
      <c r="H17" s="224">
        <v>887.7</v>
      </c>
      <c r="I17" s="226">
        <f>+C17-H17</f>
        <v>8723.1049709999988</v>
      </c>
      <c r="J17" s="227">
        <f t="shared" si="5"/>
        <v>6103.8930150000006</v>
      </c>
      <c r="K17" s="229"/>
      <c r="L17" s="229"/>
      <c r="M17" s="229"/>
      <c r="N17" s="226">
        <f>6991.593015-H17</f>
        <v>6103.8930150000006</v>
      </c>
      <c r="O17" s="226">
        <f t="shared" si="3"/>
        <v>2619.2119559999983</v>
      </c>
      <c r="P17" s="129"/>
    </row>
    <row r="18" spans="1:16" s="127" customFormat="1" ht="27.6" customHeight="1">
      <c r="A18" s="352">
        <v>5</v>
      </c>
      <c r="B18" s="97" t="s">
        <v>263</v>
      </c>
      <c r="C18" s="224">
        <v>8511.5339999999997</v>
      </c>
      <c r="D18" s="184">
        <f t="shared" si="2"/>
        <v>852.5</v>
      </c>
      <c r="E18" s="114">
        <v>316.95999999999998</v>
      </c>
      <c r="F18" s="114">
        <v>177.16</v>
      </c>
      <c r="G18" s="114">
        <f>280.33+78.05</f>
        <v>358.38</v>
      </c>
      <c r="H18" s="224">
        <v>913.245</v>
      </c>
      <c r="I18" s="226">
        <f>+C18-H18</f>
        <v>7598.2889999999998</v>
      </c>
      <c r="J18" s="227">
        <f t="shared" si="5"/>
        <v>6233.6840000000002</v>
      </c>
      <c r="K18" s="225"/>
      <c r="L18" s="225"/>
      <c r="M18" s="225"/>
      <c r="N18" s="226">
        <f>7146.929-913.245</f>
        <v>6233.6840000000002</v>
      </c>
      <c r="O18" s="226">
        <f t="shared" si="3"/>
        <v>1364.6049999999996</v>
      </c>
      <c r="P18" s="352"/>
    </row>
    <row r="19" spans="1:16" ht="27.6" customHeight="1">
      <c r="A19" s="128">
        <v>6</v>
      </c>
      <c r="B19" s="97" t="s">
        <v>264</v>
      </c>
      <c r="C19" s="228">
        <v>11186.405000000001</v>
      </c>
      <c r="D19" s="369">
        <f t="shared" si="2"/>
        <v>880.9</v>
      </c>
      <c r="E19" s="114">
        <f>143.69+76.95+43.77</f>
        <v>264.40999999999997</v>
      </c>
      <c r="F19" s="114">
        <v>616.09</v>
      </c>
      <c r="G19" s="114">
        <v>0.4</v>
      </c>
      <c r="H19" s="224">
        <v>958.41920000000005</v>
      </c>
      <c r="I19" s="226">
        <f>+C19-H19</f>
        <v>10227.9858</v>
      </c>
      <c r="J19" s="227">
        <f t="shared" si="5"/>
        <v>7935</v>
      </c>
      <c r="K19" s="229"/>
      <c r="L19" s="229"/>
      <c r="M19" s="228">
        <v>4596</v>
      </c>
      <c r="N19" s="226">
        <v>3339</v>
      </c>
      <c r="O19" s="226">
        <f t="shared" si="3"/>
        <v>2292.9858000000004</v>
      </c>
      <c r="P19" s="129"/>
    </row>
    <row r="20" spans="1:16" ht="27.6" customHeight="1">
      <c r="A20" s="352">
        <v>7</v>
      </c>
      <c r="B20" s="97" t="s">
        <v>265</v>
      </c>
      <c r="C20" s="228">
        <f>2398.525+2068.164</f>
        <v>4466.6890000000003</v>
      </c>
      <c r="D20" s="184">
        <f t="shared" si="2"/>
        <v>524.17000000000007</v>
      </c>
      <c r="E20" s="114">
        <v>169.08</v>
      </c>
      <c r="F20" s="114">
        <f>203.73+5.56</f>
        <v>209.29</v>
      </c>
      <c r="G20" s="114">
        <v>145.80000000000001</v>
      </c>
      <c r="H20" s="224">
        <v>584.39712999999995</v>
      </c>
      <c r="I20" s="226">
        <f>+C20-H20</f>
        <v>3882.2918700000005</v>
      </c>
      <c r="J20" s="227">
        <f>+K20+L20+M20+N20</f>
        <v>3149</v>
      </c>
      <c r="K20" s="229"/>
      <c r="L20" s="229"/>
      <c r="M20" s="229"/>
      <c r="N20" s="226">
        <f>1498+1651</f>
        <v>3149</v>
      </c>
      <c r="O20" s="226">
        <v>733.29187000000047</v>
      </c>
      <c r="P20" s="129"/>
    </row>
    <row r="21" spans="1:16" ht="27.6" customHeight="1">
      <c r="A21" s="128">
        <v>8</v>
      </c>
      <c r="B21" s="97" t="s">
        <v>266</v>
      </c>
      <c r="C21" s="228">
        <f>308.14+1449.18</f>
        <v>1757.3200000000002</v>
      </c>
      <c r="D21" s="184">
        <f t="shared" si="2"/>
        <v>200.012</v>
      </c>
      <c r="E21" s="114">
        <f>8.09+85.651</f>
        <v>93.741</v>
      </c>
      <c r="F21" s="114">
        <f>16.18+57.101+15.13</f>
        <v>88.411000000000001</v>
      </c>
      <c r="G21" s="114">
        <f>16.18+1.68</f>
        <v>17.86</v>
      </c>
      <c r="H21" s="224">
        <v>255</v>
      </c>
      <c r="I21" s="226">
        <f>+C21-H21</f>
        <v>1502.3200000000002</v>
      </c>
      <c r="J21" s="227">
        <f>+K21+L21+M21+N21</f>
        <v>975.32000000000016</v>
      </c>
      <c r="K21" s="229">
        <v>690</v>
      </c>
      <c r="L21" s="229"/>
      <c r="M21" s="229">
        <v>80</v>
      </c>
      <c r="N21" s="226">
        <f>+I21-770-527</f>
        <v>205.32000000000016</v>
      </c>
      <c r="O21" s="226">
        <v>527</v>
      </c>
      <c r="P21" s="129"/>
    </row>
    <row r="22" spans="1:16" s="122" customFormat="1" ht="15.6">
      <c r="C22" s="208"/>
      <c r="H22" s="218"/>
    </row>
    <row r="23" spans="1:16" s="122" customFormat="1" ht="15.6">
      <c r="C23" s="208"/>
      <c r="H23" s="218"/>
      <c r="L23" s="409"/>
      <c r="M23" s="409"/>
      <c r="N23" s="409"/>
      <c r="O23" s="409"/>
    </row>
    <row r="24" spans="1:16" s="122" customFormat="1" ht="15.6">
      <c r="C24" s="208"/>
      <c r="H24" s="218"/>
      <c r="L24" s="410"/>
      <c r="M24" s="410"/>
      <c r="N24" s="410"/>
      <c r="O24" s="410"/>
    </row>
    <row r="25" spans="1:16" s="122" customFormat="1" ht="15.6">
      <c r="C25" s="208"/>
      <c r="H25" s="218"/>
      <c r="L25" s="104"/>
      <c r="M25" s="104"/>
      <c r="N25" s="104"/>
      <c r="O25" s="104"/>
    </row>
  </sheetData>
  <mergeCells count="16">
    <mergeCell ref="L23:O23"/>
    <mergeCell ref="L24:O24"/>
    <mergeCell ref="A4:P4"/>
    <mergeCell ref="A6:A9"/>
    <mergeCell ref="B6:B9"/>
    <mergeCell ref="C6:C9"/>
    <mergeCell ref="D6:O6"/>
    <mergeCell ref="P6:P9"/>
    <mergeCell ref="D7:H7"/>
    <mergeCell ref="I7:O7"/>
    <mergeCell ref="D8:D9"/>
    <mergeCell ref="E8:G8"/>
    <mergeCell ref="H8:H9"/>
    <mergeCell ref="I8:I9"/>
    <mergeCell ref="J8:N8"/>
    <mergeCell ref="O8:O9"/>
  </mergeCells>
  <pageMargins left="0.70866141732283472" right="0.70866141732283472" top="0.74803149606299213" bottom="0.7480314960629921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7" workbookViewId="0">
      <selection activeCell="B32" sqref="B32"/>
    </sheetView>
  </sheetViews>
  <sheetFormatPr defaultRowHeight="15.6"/>
  <cols>
    <col min="1" max="1" width="4.59765625" customWidth="1"/>
    <col min="2" max="2" width="40.296875" customWidth="1"/>
    <col min="3" max="3" width="6.09765625" customWidth="1"/>
    <col min="4" max="4" width="5.796875" bestFit="1" customWidth="1"/>
    <col min="5" max="10" width="6.09765625" customWidth="1"/>
  </cols>
  <sheetData>
    <row r="1" spans="1:10">
      <c r="A1" s="28"/>
    </row>
    <row r="2" spans="1:10" ht="16.2">
      <c r="A2" s="28"/>
      <c r="I2" s="433" t="s">
        <v>223</v>
      </c>
      <c r="J2" s="433"/>
    </row>
    <row r="3" spans="1:10">
      <c r="A3" s="434" t="s">
        <v>220</v>
      </c>
      <c r="B3" s="434"/>
      <c r="C3" s="434"/>
      <c r="D3" s="434"/>
      <c r="E3" s="434"/>
      <c r="F3" s="434"/>
      <c r="G3" s="434"/>
      <c r="H3" s="434"/>
      <c r="I3" s="434"/>
      <c r="J3" s="434"/>
    </row>
    <row r="4" spans="1:10">
      <c r="A4" s="435" t="s">
        <v>169</v>
      </c>
      <c r="B4" s="435"/>
      <c r="C4" s="435"/>
      <c r="D4" s="435"/>
      <c r="E4" s="435"/>
      <c r="F4" s="435"/>
      <c r="G4" s="435"/>
      <c r="H4" s="435"/>
      <c r="I4" s="435"/>
      <c r="J4" s="435"/>
    </row>
    <row r="5" spans="1:10">
      <c r="B5" s="81"/>
      <c r="C5" s="82"/>
      <c r="D5" s="82"/>
      <c r="E5" s="82"/>
      <c r="F5" s="82"/>
      <c r="G5" s="82"/>
      <c r="H5" s="82"/>
      <c r="I5" s="82"/>
      <c r="J5" s="82"/>
    </row>
    <row r="6" spans="1:10">
      <c r="A6" s="444" t="s">
        <v>9</v>
      </c>
      <c r="B6" s="444" t="s">
        <v>68</v>
      </c>
      <c r="C6" s="437" t="s">
        <v>168</v>
      </c>
      <c r="D6" s="437"/>
      <c r="E6" s="437"/>
      <c r="F6" s="437"/>
      <c r="G6" s="443" t="s">
        <v>157</v>
      </c>
      <c r="H6" s="443"/>
      <c r="I6" s="443"/>
      <c r="J6" s="443"/>
    </row>
    <row r="7" spans="1:10" ht="107.4" customHeight="1">
      <c r="A7" s="445"/>
      <c r="B7" s="445"/>
      <c r="C7" s="438" t="s">
        <v>69</v>
      </c>
      <c r="D7" s="438"/>
      <c r="E7" s="438" t="s">
        <v>70</v>
      </c>
      <c r="F7" s="438"/>
      <c r="G7" s="438" t="s">
        <v>69</v>
      </c>
      <c r="H7" s="438"/>
      <c r="I7" s="438" t="s">
        <v>70</v>
      </c>
      <c r="J7" s="438"/>
    </row>
    <row r="8" spans="1:10" ht="110.4">
      <c r="A8" s="446"/>
      <c r="B8" s="446"/>
      <c r="C8" s="62" t="s">
        <v>71</v>
      </c>
      <c r="D8" s="62" t="s">
        <v>72</v>
      </c>
      <c r="E8" s="62" t="s">
        <v>71</v>
      </c>
      <c r="F8" s="62" t="s">
        <v>73</v>
      </c>
      <c r="G8" s="62" t="s">
        <v>71</v>
      </c>
      <c r="H8" s="62" t="s">
        <v>72</v>
      </c>
      <c r="I8" s="62" t="s">
        <v>71</v>
      </c>
      <c r="J8" s="62" t="s">
        <v>73</v>
      </c>
    </row>
    <row r="9" spans="1:10">
      <c r="A9" s="63">
        <v>1</v>
      </c>
      <c r="B9" s="64" t="s">
        <v>74</v>
      </c>
      <c r="C9" s="63" t="s">
        <v>75</v>
      </c>
      <c r="D9" s="441" t="s">
        <v>75</v>
      </c>
      <c r="E9" s="63" t="s">
        <v>75</v>
      </c>
      <c r="F9" s="441" t="s">
        <v>75</v>
      </c>
      <c r="G9" s="61">
        <v>100</v>
      </c>
      <c r="H9" s="61">
        <v>100</v>
      </c>
      <c r="I9" s="61"/>
      <c r="J9" s="61"/>
    </row>
    <row r="10" spans="1:10">
      <c r="A10" s="63">
        <v>2</v>
      </c>
      <c r="B10" s="65" t="s">
        <v>76</v>
      </c>
      <c r="C10" s="63" t="s">
        <v>75</v>
      </c>
      <c r="D10" s="441"/>
      <c r="E10" s="63" t="s">
        <v>75</v>
      </c>
      <c r="F10" s="441"/>
      <c r="G10" s="61"/>
      <c r="H10" s="61"/>
      <c r="I10" s="61"/>
      <c r="J10" s="61"/>
    </row>
    <row r="11" spans="1:10" ht="31.2">
      <c r="A11" s="63">
        <v>3</v>
      </c>
      <c r="B11" s="65" t="s">
        <v>77</v>
      </c>
      <c r="C11" s="63" t="s">
        <v>75</v>
      </c>
      <c r="D11" s="441"/>
      <c r="E11" s="63" t="s">
        <v>75</v>
      </c>
      <c r="F11" s="441"/>
      <c r="G11" s="61"/>
      <c r="H11" s="61"/>
      <c r="I11" s="61"/>
      <c r="J11" s="61"/>
    </row>
    <row r="12" spans="1:10">
      <c r="A12" s="63">
        <v>4</v>
      </c>
      <c r="B12" s="65" t="s">
        <v>78</v>
      </c>
      <c r="C12" s="63" t="s">
        <v>79</v>
      </c>
      <c r="D12" s="441" t="s">
        <v>80</v>
      </c>
      <c r="E12" s="63" t="s">
        <v>81</v>
      </c>
      <c r="F12" s="441" t="s">
        <v>80</v>
      </c>
      <c r="G12" s="61"/>
      <c r="H12" s="61"/>
      <c r="I12" s="61"/>
      <c r="J12" s="61"/>
    </row>
    <row r="13" spans="1:10">
      <c r="A13" s="63">
        <v>5</v>
      </c>
      <c r="B13" s="65" t="s">
        <v>82</v>
      </c>
      <c r="C13" s="63" t="s">
        <v>81</v>
      </c>
      <c r="D13" s="441"/>
      <c r="E13" s="63" t="s">
        <v>83</v>
      </c>
      <c r="F13" s="441"/>
      <c r="G13" s="61"/>
      <c r="H13" s="61"/>
      <c r="I13" s="61"/>
      <c r="J13" s="61"/>
    </row>
    <row r="14" spans="1:10">
      <c r="A14" s="63">
        <v>6</v>
      </c>
      <c r="B14" s="65" t="s">
        <v>84</v>
      </c>
      <c r="C14" s="63" t="s">
        <v>81</v>
      </c>
      <c r="D14" s="441"/>
      <c r="E14" s="63" t="s">
        <v>83</v>
      </c>
      <c r="F14" s="441"/>
      <c r="G14" s="61"/>
      <c r="H14" s="61"/>
      <c r="I14" s="61"/>
      <c r="J14" s="61"/>
    </row>
    <row r="15" spans="1:10">
      <c r="A15" s="63">
        <v>7</v>
      </c>
      <c r="B15" s="65" t="s">
        <v>85</v>
      </c>
      <c r="C15" s="63" t="s">
        <v>86</v>
      </c>
      <c r="D15" s="441"/>
      <c r="E15" s="63" t="s">
        <v>83</v>
      </c>
      <c r="F15" s="441"/>
      <c r="G15" s="61"/>
      <c r="H15" s="61"/>
      <c r="I15" s="61"/>
      <c r="J15" s="61"/>
    </row>
    <row r="16" spans="1:10">
      <c r="A16" s="63">
        <v>8</v>
      </c>
      <c r="B16" s="66" t="s">
        <v>87</v>
      </c>
      <c r="C16" s="63" t="s">
        <v>86</v>
      </c>
      <c r="D16" s="441"/>
      <c r="E16" s="63" t="s">
        <v>83</v>
      </c>
      <c r="F16" s="441"/>
      <c r="G16" s="61"/>
      <c r="H16" s="61"/>
      <c r="I16" s="61"/>
      <c r="J16" s="61"/>
    </row>
    <row r="17" spans="1:10">
      <c r="A17" s="63">
        <v>9</v>
      </c>
      <c r="B17" s="440" t="s">
        <v>88</v>
      </c>
      <c r="C17" s="440"/>
      <c r="D17" s="441" t="s">
        <v>81</v>
      </c>
      <c r="E17" s="65"/>
      <c r="F17" s="441" t="s">
        <v>83</v>
      </c>
      <c r="G17" s="61"/>
      <c r="H17" s="61"/>
      <c r="I17" s="61"/>
      <c r="J17" s="61"/>
    </row>
    <row r="18" spans="1:10">
      <c r="A18" s="63" t="s">
        <v>11</v>
      </c>
      <c r="B18" s="65" t="s">
        <v>89</v>
      </c>
      <c r="C18" s="63" t="s">
        <v>79</v>
      </c>
      <c r="D18" s="441"/>
      <c r="E18" s="63" t="s">
        <v>81</v>
      </c>
      <c r="F18" s="441"/>
      <c r="G18" s="61"/>
      <c r="H18" s="61"/>
      <c r="I18" s="61"/>
      <c r="J18" s="61"/>
    </row>
    <row r="19" spans="1:10">
      <c r="A19" s="63" t="s">
        <v>11</v>
      </c>
      <c r="B19" s="65" t="s">
        <v>90</v>
      </c>
      <c r="C19" s="63" t="s">
        <v>91</v>
      </c>
      <c r="D19" s="441"/>
      <c r="E19" s="63" t="s">
        <v>92</v>
      </c>
      <c r="F19" s="441"/>
      <c r="G19" s="61"/>
      <c r="H19" s="61"/>
      <c r="I19" s="61"/>
      <c r="J19" s="61"/>
    </row>
    <row r="20" spans="1:10">
      <c r="A20" s="63" t="s">
        <v>11</v>
      </c>
      <c r="B20" s="65" t="s">
        <v>93</v>
      </c>
      <c r="C20" s="63" t="s">
        <v>92</v>
      </c>
      <c r="D20" s="441"/>
      <c r="E20" s="63" t="s">
        <v>79</v>
      </c>
      <c r="F20" s="441"/>
      <c r="G20" s="61"/>
      <c r="H20" s="61"/>
      <c r="I20" s="61"/>
      <c r="J20" s="61"/>
    </row>
    <row r="21" spans="1:10">
      <c r="A21" s="63" t="s">
        <v>11</v>
      </c>
      <c r="B21" s="65" t="s">
        <v>94</v>
      </c>
      <c r="C21" s="63" t="s">
        <v>95</v>
      </c>
      <c r="D21" s="441"/>
      <c r="E21" s="63" t="s">
        <v>92</v>
      </c>
      <c r="F21" s="441"/>
      <c r="G21" s="61"/>
      <c r="H21" s="61"/>
      <c r="I21" s="61"/>
      <c r="J21" s="61"/>
    </row>
    <row r="22" spans="1:10" ht="31.2">
      <c r="A22" s="63" t="s">
        <v>11</v>
      </c>
      <c r="B22" s="65" t="s">
        <v>96</v>
      </c>
      <c r="C22" s="63" t="s">
        <v>91</v>
      </c>
      <c r="D22" s="441"/>
      <c r="E22" s="63" t="s">
        <v>95</v>
      </c>
      <c r="F22" s="441"/>
      <c r="G22" s="61"/>
      <c r="H22" s="61"/>
      <c r="I22" s="61"/>
      <c r="J22" s="61"/>
    </row>
    <row r="23" spans="1:10" ht="31.2">
      <c r="A23" s="63" t="s">
        <v>11</v>
      </c>
      <c r="B23" s="65" t="s">
        <v>97</v>
      </c>
      <c r="C23" s="63" t="s">
        <v>95</v>
      </c>
      <c r="D23" s="441"/>
      <c r="E23" s="63" t="s">
        <v>92</v>
      </c>
      <c r="F23" s="441"/>
      <c r="G23" s="61"/>
      <c r="H23" s="61"/>
      <c r="I23" s="61"/>
      <c r="J23" s="61"/>
    </row>
    <row r="24" spans="1:10">
      <c r="A24" s="63" t="s">
        <v>11</v>
      </c>
      <c r="B24" s="65" t="s">
        <v>98</v>
      </c>
      <c r="C24" s="63" t="s">
        <v>91</v>
      </c>
      <c r="D24" s="441"/>
      <c r="E24" s="63" t="s">
        <v>92</v>
      </c>
      <c r="F24" s="441"/>
      <c r="G24" s="61"/>
      <c r="H24" s="61"/>
      <c r="I24" s="61"/>
      <c r="J24" s="61"/>
    </row>
    <row r="25" spans="1:10">
      <c r="A25" s="63">
        <v>10</v>
      </c>
      <c r="B25" s="440" t="s">
        <v>99</v>
      </c>
      <c r="C25" s="440"/>
      <c r="D25" s="441" t="s">
        <v>79</v>
      </c>
      <c r="E25" s="65"/>
      <c r="F25" s="441" t="s">
        <v>83</v>
      </c>
      <c r="G25" s="61"/>
      <c r="H25" s="61"/>
      <c r="I25" s="61"/>
      <c r="J25" s="61"/>
    </row>
    <row r="26" spans="1:10">
      <c r="A26" s="63" t="s">
        <v>11</v>
      </c>
      <c r="B26" s="65" t="s">
        <v>100</v>
      </c>
      <c r="C26" s="63" t="s">
        <v>92</v>
      </c>
      <c r="D26" s="441"/>
      <c r="E26" s="63" t="s">
        <v>79</v>
      </c>
      <c r="F26" s="441"/>
      <c r="G26" s="61"/>
      <c r="H26" s="61"/>
      <c r="I26" s="61"/>
      <c r="J26" s="61"/>
    </row>
    <row r="27" spans="1:10">
      <c r="A27" s="63" t="s">
        <v>11</v>
      </c>
      <c r="B27" s="65" t="s">
        <v>101</v>
      </c>
      <c r="C27" s="63" t="s">
        <v>95</v>
      </c>
      <c r="D27" s="441"/>
      <c r="E27" s="63" t="s">
        <v>92</v>
      </c>
      <c r="F27" s="441"/>
      <c r="G27" s="61"/>
      <c r="H27" s="61"/>
      <c r="I27" s="61"/>
      <c r="J27" s="61"/>
    </row>
    <row r="28" spans="1:10">
      <c r="A28" s="63">
        <v>11</v>
      </c>
      <c r="B28" s="65" t="s">
        <v>102</v>
      </c>
      <c r="C28" s="63" t="s">
        <v>95</v>
      </c>
      <c r="D28" s="441" t="s">
        <v>79</v>
      </c>
      <c r="E28" s="63" t="s">
        <v>81</v>
      </c>
      <c r="F28" s="441" t="s">
        <v>81</v>
      </c>
      <c r="G28" s="61"/>
      <c r="H28" s="61"/>
      <c r="I28" s="61"/>
      <c r="J28" s="61"/>
    </row>
    <row r="29" spans="1:10">
      <c r="A29" s="63">
        <v>12</v>
      </c>
      <c r="B29" s="65" t="s">
        <v>103</v>
      </c>
      <c r="C29" s="63" t="s">
        <v>95</v>
      </c>
      <c r="D29" s="441"/>
      <c r="E29" s="63" t="s">
        <v>79</v>
      </c>
      <c r="F29" s="441"/>
      <c r="G29" s="61"/>
      <c r="H29" s="61"/>
      <c r="I29" s="61"/>
      <c r="J29" s="61"/>
    </row>
    <row r="30" spans="1:10" ht="31.2">
      <c r="A30" s="63">
        <v>13</v>
      </c>
      <c r="B30" s="66" t="s">
        <v>104</v>
      </c>
      <c r="C30" s="63" t="s">
        <v>95</v>
      </c>
      <c r="D30" s="441"/>
      <c r="E30" s="63" t="s">
        <v>79</v>
      </c>
      <c r="F30" s="441"/>
      <c r="G30" s="61"/>
      <c r="H30" s="61"/>
      <c r="I30" s="61"/>
      <c r="J30" s="61"/>
    </row>
    <row r="31" spans="1:10">
      <c r="A31" s="63">
        <v>14</v>
      </c>
      <c r="B31" s="65" t="s">
        <v>105</v>
      </c>
      <c r="C31" s="63" t="s">
        <v>106</v>
      </c>
      <c r="D31" s="441"/>
      <c r="E31" s="63" t="s">
        <v>79</v>
      </c>
      <c r="F31" s="441"/>
      <c r="G31" s="61"/>
      <c r="H31" s="61"/>
      <c r="I31" s="61"/>
      <c r="J31" s="61"/>
    </row>
    <row r="32" spans="1:10">
      <c r="A32" s="63">
        <v>15</v>
      </c>
      <c r="B32" s="65" t="s">
        <v>107</v>
      </c>
      <c r="C32" s="63" t="s">
        <v>106</v>
      </c>
      <c r="D32" s="441"/>
      <c r="E32" s="63" t="s">
        <v>79</v>
      </c>
      <c r="F32" s="441"/>
      <c r="G32" s="61"/>
      <c r="H32" s="61"/>
      <c r="I32" s="61"/>
      <c r="J32" s="61"/>
    </row>
    <row r="33" spans="1:10">
      <c r="A33" s="63">
        <v>16</v>
      </c>
      <c r="B33" s="65" t="s">
        <v>108</v>
      </c>
      <c r="C33" s="63" t="s">
        <v>109</v>
      </c>
      <c r="D33" s="441" t="s">
        <v>92</v>
      </c>
      <c r="E33" s="63" t="s">
        <v>95</v>
      </c>
      <c r="F33" s="441" t="s">
        <v>110</v>
      </c>
      <c r="G33" s="61"/>
      <c r="H33" s="61"/>
      <c r="I33" s="61"/>
      <c r="J33" s="61"/>
    </row>
    <row r="34" spans="1:10">
      <c r="A34" s="63">
        <v>17</v>
      </c>
      <c r="B34" s="65" t="s">
        <v>111</v>
      </c>
      <c r="C34" s="63" t="s">
        <v>112</v>
      </c>
      <c r="D34" s="441"/>
      <c r="E34" s="63" t="s">
        <v>92</v>
      </c>
      <c r="F34" s="441"/>
      <c r="G34" s="61"/>
      <c r="H34" s="61"/>
      <c r="I34" s="61"/>
      <c r="J34" s="61"/>
    </row>
    <row r="35" spans="1:10" ht="31.2">
      <c r="A35" s="63">
        <v>18</v>
      </c>
      <c r="B35" s="65" t="s">
        <v>113</v>
      </c>
      <c r="C35" s="63" t="s">
        <v>109</v>
      </c>
      <c r="D35" s="441"/>
      <c r="E35" s="63" t="s">
        <v>95</v>
      </c>
      <c r="F35" s="441"/>
      <c r="G35" s="61"/>
      <c r="H35" s="61"/>
      <c r="I35" s="61"/>
      <c r="J35" s="61"/>
    </row>
    <row r="36" spans="1:10" ht="31.2">
      <c r="A36" s="63">
        <v>19</v>
      </c>
      <c r="B36" s="66" t="s">
        <v>114</v>
      </c>
      <c r="C36" s="63" t="s">
        <v>109</v>
      </c>
      <c r="D36" s="441"/>
      <c r="E36" s="63" t="s">
        <v>95</v>
      </c>
      <c r="F36" s="441"/>
      <c r="G36" s="61"/>
      <c r="H36" s="61"/>
      <c r="I36" s="61"/>
      <c r="J36" s="61"/>
    </row>
    <row r="37" spans="1:10">
      <c r="A37" s="63">
        <v>20</v>
      </c>
      <c r="B37" s="440" t="s">
        <v>115</v>
      </c>
      <c r="C37" s="440"/>
      <c r="D37" s="441"/>
      <c r="E37" s="63"/>
      <c r="F37" s="441"/>
      <c r="G37" s="61"/>
      <c r="H37" s="61"/>
      <c r="I37" s="61"/>
      <c r="J37" s="61"/>
    </row>
    <row r="38" spans="1:10">
      <c r="A38" s="63" t="s">
        <v>11</v>
      </c>
      <c r="B38" s="65" t="s">
        <v>116</v>
      </c>
      <c r="C38" s="63" t="s">
        <v>117</v>
      </c>
      <c r="D38" s="441"/>
      <c r="E38" s="63" t="s">
        <v>91</v>
      </c>
      <c r="F38" s="441"/>
      <c r="G38" s="61"/>
      <c r="H38" s="61"/>
      <c r="I38" s="61"/>
      <c r="J38" s="61"/>
    </row>
    <row r="39" spans="1:10">
      <c r="A39" s="63" t="s">
        <v>11</v>
      </c>
      <c r="B39" s="65" t="s">
        <v>118</v>
      </c>
      <c r="C39" s="63" t="s">
        <v>91</v>
      </c>
      <c r="D39" s="441"/>
      <c r="E39" s="63" t="s">
        <v>95</v>
      </c>
      <c r="F39" s="441"/>
      <c r="G39" s="61"/>
      <c r="H39" s="61"/>
      <c r="I39" s="61"/>
      <c r="J39" s="61"/>
    </row>
    <row r="40" spans="1:10">
      <c r="A40" s="63">
        <v>21</v>
      </c>
      <c r="B40" s="65" t="s">
        <v>119</v>
      </c>
      <c r="C40" s="63" t="s">
        <v>91</v>
      </c>
      <c r="D40" s="441"/>
      <c r="E40" s="63" t="s">
        <v>95</v>
      </c>
      <c r="F40" s="441"/>
      <c r="G40" s="61"/>
      <c r="H40" s="61"/>
      <c r="I40" s="61"/>
      <c r="J40" s="61"/>
    </row>
    <row r="41" spans="1:10">
      <c r="A41" s="63">
        <v>22</v>
      </c>
      <c r="B41" s="440" t="s">
        <v>120</v>
      </c>
      <c r="C41" s="440"/>
      <c r="D41" s="440"/>
      <c r="E41" s="440"/>
      <c r="F41" s="440"/>
      <c r="G41" s="61"/>
      <c r="H41" s="61"/>
      <c r="I41" s="61"/>
      <c r="J41" s="61"/>
    </row>
    <row r="42" spans="1:10">
      <c r="A42" s="63" t="s">
        <v>11</v>
      </c>
      <c r="B42" s="65" t="s">
        <v>121</v>
      </c>
      <c r="C42" s="439" t="s">
        <v>122</v>
      </c>
      <c r="D42" s="439"/>
      <c r="E42" s="439"/>
      <c r="F42" s="439"/>
      <c r="G42" s="61"/>
      <c r="H42" s="61"/>
      <c r="I42" s="61"/>
      <c r="J42" s="61"/>
    </row>
    <row r="43" spans="1:10">
      <c r="A43" s="63" t="s">
        <v>11</v>
      </c>
      <c r="B43" s="440" t="s">
        <v>123</v>
      </c>
      <c r="C43" s="440"/>
      <c r="D43" s="441" t="s">
        <v>92</v>
      </c>
      <c r="E43" s="65"/>
      <c r="F43" s="441" t="s">
        <v>79</v>
      </c>
      <c r="G43" s="61"/>
      <c r="H43" s="61"/>
      <c r="I43" s="61"/>
      <c r="J43" s="61"/>
    </row>
    <row r="44" spans="1:10">
      <c r="A44" s="63" t="s">
        <v>124</v>
      </c>
      <c r="B44" s="65" t="s">
        <v>125</v>
      </c>
      <c r="C44" s="63" t="s">
        <v>95</v>
      </c>
      <c r="D44" s="441"/>
      <c r="E44" s="63" t="s">
        <v>92</v>
      </c>
      <c r="F44" s="441"/>
      <c r="G44" s="61"/>
      <c r="H44" s="61"/>
      <c r="I44" s="61"/>
      <c r="J44" s="61"/>
    </row>
    <row r="45" spans="1:10">
      <c r="A45" s="63" t="s">
        <v>124</v>
      </c>
      <c r="B45" s="65" t="s">
        <v>126</v>
      </c>
      <c r="C45" s="63" t="s">
        <v>109</v>
      </c>
      <c r="D45" s="441"/>
      <c r="E45" s="63" t="s">
        <v>91</v>
      </c>
      <c r="F45" s="441"/>
      <c r="G45" s="61"/>
      <c r="H45" s="61"/>
      <c r="I45" s="61"/>
      <c r="J45" s="61"/>
    </row>
    <row r="46" spans="1:10" ht="31.2">
      <c r="A46" s="63">
        <v>23</v>
      </c>
      <c r="B46" s="66" t="s">
        <v>127</v>
      </c>
      <c r="C46" s="63" t="s">
        <v>109</v>
      </c>
      <c r="D46" s="441" t="s">
        <v>92</v>
      </c>
      <c r="E46" s="63" t="s">
        <v>95</v>
      </c>
      <c r="F46" s="441" t="s">
        <v>79</v>
      </c>
      <c r="G46" s="61"/>
      <c r="H46" s="61"/>
      <c r="I46" s="61"/>
      <c r="J46" s="61"/>
    </row>
    <row r="47" spans="1:10" ht="93.6">
      <c r="A47" s="63">
        <v>24</v>
      </c>
      <c r="B47" s="66" t="s">
        <v>128</v>
      </c>
      <c r="C47" s="63" t="s">
        <v>109</v>
      </c>
      <c r="D47" s="441"/>
      <c r="E47" s="63" t="s">
        <v>91</v>
      </c>
      <c r="F47" s="441"/>
      <c r="G47" s="61"/>
      <c r="H47" s="61"/>
      <c r="I47" s="61"/>
      <c r="J47" s="61"/>
    </row>
    <row r="48" spans="1:10" ht="62.4">
      <c r="A48" s="63">
        <v>25</v>
      </c>
      <c r="B48" s="66" t="s">
        <v>129</v>
      </c>
      <c r="C48" s="63" t="s">
        <v>117</v>
      </c>
      <c r="D48" s="441"/>
      <c r="E48" s="63" t="s">
        <v>91</v>
      </c>
      <c r="F48" s="441"/>
      <c r="G48" s="61"/>
      <c r="H48" s="61"/>
      <c r="I48" s="61"/>
      <c r="J48" s="61"/>
    </row>
    <row r="49" spans="1:10">
      <c r="A49" s="63">
        <v>26</v>
      </c>
      <c r="B49" s="65" t="s">
        <v>130</v>
      </c>
      <c r="C49" s="63" t="s">
        <v>109</v>
      </c>
      <c r="D49" s="63" t="s">
        <v>95</v>
      </c>
      <c r="E49" s="63" t="s">
        <v>95</v>
      </c>
      <c r="F49" s="63" t="s">
        <v>92</v>
      </c>
      <c r="G49" s="61"/>
      <c r="H49" s="61"/>
      <c r="I49" s="61"/>
      <c r="J49" s="61"/>
    </row>
    <row r="50" spans="1:10">
      <c r="A50" s="63">
        <v>27</v>
      </c>
      <c r="B50" s="439" t="s">
        <v>131</v>
      </c>
      <c r="C50" s="439"/>
      <c r="D50" s="441" t="s">
        <v>95</v>
      </c>
      <c r="E50" s="65"/>
      <c r="F50" s="441" t="s">
        <v>92</v>
      </c>
      <c r="G50" s="61"/>
      <c r="H50" s="61"/>
      <c r="I50" s="61"/>
      <c r="J50" s="61"/>
    </row>
    <row r="51" spans="1:10">
      <c r="A51" s="63" t="s">
        <v>11</v>
      </c>
      <c r="B51" s="65" t="s">
        <v>132</v>
      </c>
      <c r="C51" s="63" t="s">
        <v>91</v>
      </c>
      <c r="D51" s="441"/>
      <c r="E51" s="63" t="s">
        <v>92</v>
      </c>
      <c r="F51" s="441"/>
      <c r="G51" s="61"/>
      <c r="H51" s="61"/>
      <c r="I51" s="61"/>
      <c r="J51" s="61"/>
    </row>
    <row r="52" spans="1:10">
      <c r="A52" s="63" t="s">
        <v>11</v>
      </c>
      <c r="B52" s="65" t="s">
        <v>133</v>
      </c>
      <c r="C52" s="63" t="s">
        <v>91</v>
      </c>
      <c r="D52" s="441"/>
      <c r="E52" s="63" t="s">
        <v>92</v>
      </c>
      <c r="F52" s="441"/>
      <c r="G52" s="61"/>
      <c r="H52" s="61"/>
      <c r="I52" s="61"/>
      <c r="J52" s="61"/>
    </row>
    <row r="53" spans="1:10">
      <c r="A53" s="63" t="s">
        <v>11</v>
      </c>
      <c r="B53" s="65" t="s">
        <v>134</v>
      </c>
      <c r="C53" s="63" t="s">
        <v>91</v>
      </c>
      <c r="D53" s="441"/>
      <c r="E53" s="63" t="s">
        <v>95</v>
      </c>
      <c r="F53" s="441"/>
      <c r="G53" s="61"/>
      <c r="H53" s="61"/>
      <c r="I53" s="61"/>
      <c r="J53" s="61"/>
    </row>
    <row r="54" spans="1:10" ht="62.4">
      <c r="A54" s="63" t="s">
        <v>11</v>
      </c>
      <c r="B54" s="66" t="s">
        <v>135</v>
      </c>
      <c r="C54" s="63" t="s">
        <v>109</v>
      </c>
      <c r="D54" s="441"/>
      <c r="E54" s="63" t="s">
        <v>91</v>
      </c>
      <c r="F54" s="441"/>
      <c r="G54" s="61"/>
      <c r="H54" s="61"/>
      <c r="I54" s="61"/>
      <c r="J54" s="61"/>
    </row>
    <row r="55" spans="1:10" ht="46.8">
      <c r="A55" s="63">
        <v>28</v>
      </c>
      <c r="B55" s="66" t="s">
        <v>136</v>
      </c>
      <c r="C55" s="63" t="s">
        <v>117</v>
      </c>
      <c r="D55" s="63" t="s">
        <v>91</v>
      </c>
      <c r="E55" s="63" t="s">
        <v>109</v>
      </c>
      <c r="F55" s="63" t="s">
        <v>95</v>
      </c>
      <c r="G55" s="61"/>
      <c r="H55" s="61"/>
      <c r="I55" s="61"/>
      <c r="J55" s="61"/>
    </row>
    <row r="56" spans="1:10" ht="31.2">
      <c r="A56" s="67">
        <v>29</v>
      </c>
      <c r="B56" s="66" t="s">
        <v>137</v>
      </c>
      <c r="C56" s="436" t="s">
        <v>138</v>
      </c>
      <c r="D56" s="436"/>
      <c r="E56" s="436"/>
      <c r="F56" s="436"/>
      <c r="G56" s="61"/>
      <c r="H56" s="61"/>
      <c r="I56" s="61"/>
      <c r="J56" s="61"/>
    </row>
    <row r="57" spans="1:10" ht="18">
      <c r="A57" s="60"/>
    </row>
    <row r="58" spans="1:10">
      <c r="B58" s="442"/>
      <c r="C58" s="442"/>
      <c r="D58" s="442"/>
      <c r="E58" s="442"/>
      <c r="F58" s="442"/>
      <c r="G58" s="442"/>
      <c r="H58" s="442"/>
      <c r="I58" s="442"/>
      <c r="J58" s="442"/>
    </row>
  </sheetData>
  <mergeCells count="38">
    <mergeCell ref="B58:J58"/>
    <mergeCell ref="G6:J6"/>
    <mergeCell ref="A6:A8"/>
    <mergeCell ref="B6:B8"/>
    <mergeCell ref="B50:C50"/>
    <mergeCell ref="D50:D54"/>
    <mergeCell ref="F50:F54"/>
    <mergeCell ref="F12:F16"/>
    <mergeCell ref="B17:C17"/>
    <mergeCell ref="D17:D24"/>
    <mergeCell ref="F17:F24"/>
    <mergeCell ref="B25:C25"/>
    <mergeCell ref="D25:D27"/>
    <mergeCell ref="F25:F27"/>
    <mergeCell ref="C7:D7"/>
    <mergeCell ref="E7:F7"/>
    <mergeCell ref="B37:C37"/>
    <mergeCell ref="B41:F41"/>
    <mergeCell ref="D12:D16"/>
    <mergeCell ref="I7:J7"/>
    <mergeCell ref="D9:D11"/>
    <mergeCell ref="F9:F11"/>
    <mergeCell ref="I2:J2"/>
    <mergeCell ref="A3:J3"/>
    <mergeCell ref="A4:J4"/>
    <mergeCell ref="C56:F56"/>
    <mergeCell ref="C6:F6"/>
    <mergeCell ref="G7:H7"/>
    <mergeCell ref="C42:F42"/>
    <mergeCell ref="B43:C43"/>
    <mergeCell ref="D43:D45"/>
    <mergeCell ref="F43:F45"/>
    <mergeCell ref="D46:D48"/>
    <mergeCell ref="F46:F48"/>
    <mergeCell ref="D28:D32"/>
    <mergeCell ref="F28:F32"/>
    <mergeCell ref="D33:D40"/>
    <mergeCell ref="F33:F40"/>
  </mergeCells>
  <printOptions horizontalCentered="1"/>
  <pageMargins left="0" right="0" top="0.39370078740157483" bottom="0"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4"/>
  <sheetViews>
    <sheetView workbookViewId="0">
      <selection activeCell="B7" sqref="B7:B10"/>
    </sheetView>
  </sheetViews>
  <sheetFormatPr defaultColWidth="8" defaultRowHeight="15.6"/>
  <cols>
    <col min="1" max="1" width="3.59765625" style="75" customWidth="1"/>
    <col min="2" max="2" width="19.8984375" style="68" customWidth="1"/>
    <col min="3" max="5" width="9.8984375" style="68" customWidth="1"/>
    <col min="6" max="6" width="12.8984375" style="68" customWidth="1"/>
    <col min="7" max="7" width="5.3984375" style="68" customWidth="1"/>
    <col min="8" max="15" width="5" style="68" customWidth="1"/>
    <col min="16" max="16" width="24" style="68" customWidth="1"/>
    <col min="17" max="16384" width="8" style="68"/>
  </cols>
  <sheetData>
    <row r="1" spans="1:17">
      <c r="A1" s="265" t="s">
        <v>561</v>
      </c>
    </row>
    <row r="2" spans="1:17">
      <c r="A2" s="266" t="s">
        <v>559</v>
      </c>
    </row>
    <row r="3" spans="1:17" ht="16.2">
      <c r="B3" s="77"/>
      <c r="C3" s="77"/>
      <c r="D3" s="77"/>
      <c r="E3" s="77"/>
      <c r="F3" s="77"/>
      <c r="G3" s="77"/>
      <c r="H3" s="77"/>
      <c r="I3" s="77"/>
      <c r="J3" s="77"/>
      <c r="K3" s="77"/>
      <c r="L3" s="77"/>
      <c r="M3" s="77"/>
      <c r="N3" s="77"/>
      <c r="O3" s="77"/>
      <c r="P3" s="433" t="s">
        <v>227</v>
      </c>
      <c r="Q3" s="433"/>
    </row>
    <row r="5" spans="1:17" ht="16.8">
      <c r="A5" s="453" t="s">
        <v>253</v>
      </c>
      <c r="B5" s="453"/>
      <c r="C5" s="453"/>
      <c r="D5" s="453"/>
      <c r="E5" s="453"/>
      <c r="F5" s="453"/>
      <c r="G5" s="453"/>
      <c r="H5" s="453"/>
      <c r="I5" s="453"/>
      <c r="J5" s="453"/>
      <c r="K5" s="453"/>
      <c r="L5" s="453"/>
      <c r="M5" s="453"/>
      <c r="N5" s="453"/>
      <c r="O5" s="453"/>
      <c r="P5" s="453"/>
      <c r="Q5" s="453"/>
    </row>
    <row r="6" spans="1:17" ht="18">
      <c r="A6" s="454"/>
      <c r="B6" s="454"/>
      <c r="C6" s="454"/>
      <c r="D6" s="454"/>
      <c r="E6" s="454"/>
      <c r="F6" s="454"/>
      <c r="G6" s="454"/>
      <c r="H6" s="454"/>
      <c r="I6" s="454"/>
      <c r="J6" s="454"/>
      <c r="K6" s="454"/>
      <c r="L6" s="454"/>
      <c r="M6" s="454"/>
      <c r="N6" s="454"/>
      <c r="O6" s="454"/>
      <c r="P6" s="454"/>
    </row>
    <row r="7" spans="1:17" ht="39" customHeight="1">
      <c r="A7" s="462" t="s">
        <v>9</v>
      </c>
      <c r="B7" s="462" t="s">
        <v>174</v>
      </c>
      <c r="C7" s="458" t="s">
        <v>173</v>
      </c>
      <c r="D7" s="459"/>
      <c r="E7" s="460"/>
      <c r="F7" s="457" t="s">
        <v>175</v>
      </c>
      <c r="G7" s="450" t="s">
        <v>257</v>
      </c>
      <c r="H7" s="451"/>
      <c r="I7" s="451"/>
      <c r="J7" s="451"/>
      <c r="K7" s="451"/>
      <c r="L7" s="451"/>
      <c r="M7" s="451"/>
      <c r="N7" s="451"/>
      <c r="O7" s="452"/>
      <c r="P7" s="457" t="s">
        <v>245</v>
      </c>
      <c r="Q7" s="462" t="s">
        <v>24</v>
      </c>
    </row>
    <row r="8" spans="1:17" ht="30" customHeight="1">
      <c r="A8" s="463"/>
      <c r="B8" s="463"/>
      <c r="C8" s="461" t="s">
        <v>170</v>
      </c>
      <c r="D8" s="459" t="s">
        <v>28</v>
      </c>
      <c r="E8" s="460"/>
      <c r="F8" s="448"/>
      <c r="G8" s="448" t="s">
        <v>7</v>
      </c>
      <c r="H8" s="447" t="s">
        <v>53</v>
      </c>
      <c r="I8" s="447" t="s">
        <v>268</v>
      </c>
      <c r="J8" s="447" t="s">
        <v>269</v>
      </c>
      <c r="K8" s="447" t="s">
        <v>270</v>
      </c>
      <c r="L8" s="447" t="s">
        <v>267</v>
      </c>
      <c r="M8" s="447" t="s">
        <v>271</v>
      </c>
      <c r="N8" s="447" t="s">
        <v>272</v>
      </c>
      <c r="O8" s="447" t="s">
        <v>273</v>
      </c>
      <c r="P8" s="448"/>
      <c r="Q8" s="463"/>
    </row>
    <row r="9" spans="1:17" ht="51" customHeight="1">
      <c r="A9" s="463"/>
      <c r="B9" s="463"/>
      <c r="C9" s="461"/>
      <c r="D9" s="455" t="s">
        <v>171</v>
      </c>
      <c r="E9" s="457" t="s">
        <v>172</v>
      </c>
      <c r="F9" s="448"/>
      <c r="G9" s="448"/>
      <c r="H9" s="441"/>
      <c r="I9" s="441"/>
      <c r="J9" s="441"/>
      <c r="K9" s="441"/>
      <c r="L9" s="441"/>
      <c r="M9" s="441"/>
      <c r="N9" s="441"/>
      <c r="O9" s="441"/>
      <c r="P9" s="448"/>
      <c r="Q9" s="463"/>
    </row>
    <row r="10" spans="1:17" ht="30.75" customHeight="1">
      <c r="A10" s="464"/>
      <c r="B10" s="464"/>
      <c r="C10" s="461"/>
      <c r="D10" s="456"/>
      <c r="E10" s="449"/>
      <c r="F10" s="449"/>
      <c r="G10" s="449"/>
      <c r="H10" s="441"/>
      <c r="I10" s="441"/>
      <c r="J10" s="441"/>
      <c r="K10" s="441"/>
      <c r="L10" s="441"/>
      <c r="M10" s="441"/>
      <c r="N10" s="441"/>
      <c r="O10" s="441"/>
      <c r="P10" s="449"/>
      <c r="Q10" s="464"/>
    </row>
    <row r="11" spans="1:17" s="69" customFormat="1">
      <c r="A11" s="67" t="s">
        <v>51</v>
      </c>
      <c r="B11" s="67" t="s">
        <v>52</v>
      </c>
      <c r="C11" s="67">
        <v>1</v>
      </c>
      <c r="D11" s="71">
        <v>2</v>
      </c>
      <c r="E11" s="78">
        <v>3</v>
      </c>
      <c r="F11" s="71">
        <v>4</v>
      </c>
      <c r="G11" s="86">
        <v>5</v>
      </c>
      <c r="H11" s="71">
        <v>6</v>
      </c>
      <c r="I11" s="86">
        <v>7</v>
      </c>
      <c r="J11" s="86">
        <v>8</v>
      </c>
      <c r="K11" s="86">
        <v>9</v>
      </c>
      <c r="L11" s="137">
        <v>10</v>
      </c>
      <c r="M11" s="137">
        <v>11</v>
      </c>
      <c r="N11" s="71">
        <v>12</v>
      </c>
      <c r="O11" s="71">
        <v>13</v>
      </c>
      <c r="P11" s="71">
        <v>14</v>
      </c>
      <c r="Q11" s="67">
        <v>15</v>
      </c>
    </row>
    <row r="12" spans="1:17">
      <c r="A12" s="72" t="s">
        <v>14</v>
      </c>
      <c r="B12" s="72" t="s">
        <v>139</v>
      </c>
      <c r="C12" s="76">
        <f>+C13</f>
        <v>11</v>
      </c>
      <c r="D12" s="138">
        <f t="shared" ref="D12:O12" si="0">+D13</f>
        <v>11</v>
      </c>
      <c r="E12" s="138">
        <f t="shared" si="0"/>
        <v>0</v>
      </c>
      <c r="F12" s="138">
        <f t="shared" si="0"/>
        <v>1</v>
      </c>
      <c r="G12" s="138">
        <f t="shared" si="0"/>
        <v>10</v>
      </c>
      <c r="H12" s="138">
        <f t="shared" si="0"/>
        <v>0</v>
      </c>
      <c r="I12" s="138">
        <f t="shared" si="0"/>
        <v>0</v>
      </c>
      <c r="J12" s="138">
        <f t="shared" si="0"/>
        <v>0</v>
      </c>
      <c r="K12" s="138">
        <f t="shared" si="0"/>
        <v>0</v>
      </c>
      <c r="L12" s="138">
        <f t="shared" si="0"/>
        <v>2</v>
      </c>
      <c r="M12" s="138">
        <f t="shared" si="0"/>
        <v>4</v>
      </c>
      <c r="N12" s="138">
        <f t="shared" si="0"/>
        <v>4</v>
      </c>
      <c r="O12" s="138">
        <f t="shared" si="0"/>
        <v>0</v>
      </c>
      <c r="P12" s="76"/>
      <c r="Q12" s="73"/>
    </row>
    <row r="13" spans="1:17">
      <c r="A13" s="72" t="s">
        <v>13</v>
      </c>
      <c r="B13" s="72" t="s">
        <v>28</v>
      </c>
      <c r="C13" s="72">
        <f>+C14</f>
        <v>11</v>
      </c>
      <c r="D13" s="140">
        <f t="shared" ref="D13:O13" si="1">+D14</f>
        <v>11</v>
      </c>
      <c r="E13" s="140">
        <f t="shared" si="1"/>
        <v>0</v>
      </c>
      <c r="F13" s="140">
        <f t="shared" si="1"/>
        <v>1</v>
      </c>
      <c r="G13" s="140">
        <f t="shared" si="1"/>
        <v>10</v>
      </c>
      <c r="H13" s="140">
        <f t="shared" si="1"/>
        <v>0</v>
      </c>
      <c r="I13" s="140">
        <f t="shared" si="1"/>
        <v>0</v>
      </c>
      <c r="J13" s="140">
        <f t="shared" si="1"/>
        <v>0</v>
      </c>
      <c r="K13" s="140">
        <f t="shared" si="1"/>
        <v>0</v>
      </c>
      <c r="L13" s="140">
        <f t="shared" si="1"/>
        <v>2</v>
      </c>
      <c r="M13" s="140">
        <f t="shared" si="1"/>
        <v>4</v>
      </c>
      <c r="N13" s="140">
        <f t="shared" si="1"/>
        <v>4</v>
      </c>
      <c r="O13" s="140">
        <f t="shared" si="1"/>
        <v>0</v>
      </c>
      <c r="P13" s="72"/>
      <c r="Q13" s="73"/>
    </row>
    <row r="14" spans="1:17" ht="83.4">
      <c r="A14" s="70">
        <v>1</v>
      </c>
      <c r="B14" s="74" t="s">
        <v>259</v>
      </c>
      <c r="C14" s="74">
        <v>11</v>
      </c>
      <c r="D14" s="74">
        <v>11</v>
      </c>
      <c r="E14" s="74">
        <v>0</v>
      </c>
      <c r="F14" s="149">
        <v>1</v>
      </c>
      <c r="G14" s="74">
        <f>+H14+I14+J14+K14+L14+M14+N14+O14</f>
        <v>10</v>
      </c>
      <c r="H14" s="73"/>
      <c r="I14" s="73"/>
      <c r="J14" s="73"/>
      <c r="K14" s="147"/>
      <c r="L14" s="74">
        <v>2</v>
      </c>
      <c r="M14" s="74">
        <v>4</v>
      </c>
      <c r="N14" s="74">
        <v>4</v>
      </c>
      <c r="O14" s="74"/>
      <c r="P14" s="242" t="s">
        <v>560</v>
      </c>
      <c r="Q14" s="148" t="s">
        <v>274</v>
      </c>
    </row>
  </sheetData>
  <mergeCells count="23">
    <mergeCell ref="Q7:Q10"/>
    <mergeCell ref="F7:F10"/>
    <mergeCell ref="H8:H10"/>
    <mergeCell ref="N8:N10"/>
    <mergeCell ref="O8:O10"/>
    <mergeCell ref="M8:M10"/>
    <mergeCell ref="L8:L10"/>
    <mergeCell ref="P3:Q3"/>
    <mergeCell ref="I8:I10"/>
    <mergeCell ref="J8:J10"/>
    <mergeCell ref="K8:K10"/>
    <mergeCell ref="G8:G10"/>
    <mergeCell ref="G7:O7"/>
    <mergeCell ref="A5:Q5"/>
    <mergeCell ref="A6:P6"/>
    <mergeCell ref="D9:D10"/>
    <mergeCell ref="E9:E10"/>
    <mergeCell ref="C7:E7"/>
    <mergeCell ref="C8:C10"/>
    <mergeCell ref="D8:E8"/>
    <mergeCell ref="A7:A10"/>
    <mergeCell ref="B7:B10"/>
    <mergeCell ref="P7:P10"/>
  </mergeCells>
  <printOptions horizontalCentered="1"/>
  <pageMargins left="0.31496062992125984" right="0" top="0.35433070866141736" bottom="0"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BS 01.Giai ngan</vt:lpstr>
      <vt:lpstr>BS 02.Von DT</vt:lpstr>
      <vt:lpstr>BS 03.Von SN</vt:lpstr>
      <vt:lpstr>BS 04.Tổng hợp</vt:lpstr>
      <vt:lpstr>BS 05 XM</vt:lpstr>
      <vt:lpstr>BS 06 XM</vt:lpstr>
      <vt:lpstr>BS 07 XM</vt:lpstr>
      <vt:lpstr>BS 08. NQ 114</vt:lpstr>
      <vt:lpstr>BS 09. KDC</vt:lpstr>
      <vt:lpstr>BS 10. KDC</vt:lpstr>
      <vt:lpstr>BS 11 KDC</vt:lpstr>
      <vt:lpstr>BS 12 VUON</vt:lpstr>
      <vt:lpstr>BS 13 VUON</vt:lpstr>
      <vt:lpstr>'BS 01.Giai ngan'!Print_Titles</vt:lpstr>
      <vt:lpstr>'BS 02.Von DT'!Print_Titles</vt:lpstr>
      <vt:lpstr>'BS 03.Von SN'!Print_Titles</vt:lpstr>
      <vt:lpstr>'BS 08. NQ 114'!Print_Titles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2023-04-19T03:26:08Z</cp:lastPrinted>
  <dcterms:created xsi:type="dcterms:W3CDTF">2018-03-27T08:48:26Z</dcterms:created>
  <dcterms:modified xsi:type="dcterms:W3CDTF">2023-05-04T07:27:56Z</dcterms:modified>
</cp:coreProperties>
</file>