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160"/>
  </bookViews>
  <sheets>
    <sheet name="Sheet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42" i="1"/>
  <c r="G37" i="1"/>
  <c r="G34" i="1"/>
  <c r="G35" i="1"/>
  <c r="G33" i="1"/>
  <c r="G21" i="1"/>
  <c r="G25" i="1"/>
  <c r="G26" i="1"/>
  <c r="G27" i="1"/>
  <c r="F36" i="1" l="1"/>
  <c r="G36" i="1"/>
  <c r="H36" i="1"/>
  <c r="I36" i="1"/>
  <c r="J36" i="1"/>
  <c r="K36" i="1"/>
  <c r="L36" i="1"/>
  <c r="M36" i="1"/>
  <c r="N36" i="1"/>
  <c r="O36" i="1"/>
  <c r="E36" i="1"/>
  <c r="F32" i="1"/>
  <c r="F30" i="1" s="1"/>
  <c r="G32" i="1"/>
  <c r="G30" i="1" s="1"/>
  <c r="H32" i="1"/>
  <c r="H30" i="1" s="1"/>
  <c r="I32" i="1"/>
  <c r="J32" i="1"/>
  <c r="J30" i="1" s="1"/>
  <c r="K32" i="1"/>
  <c r="L32" i="1"/>
  <c r="M32" i="1"/>
  <c r="N32" i="1"/>
  <c r="N30" i="1" s="1"/>
  <c r="O32" i="1"/>
  <c r="O30" i="1" s="1"/>
  <c r="E32" i="1"/>
  <c r="E30" i="1" s="1"/>
  <c r="F15" i="1"/>
  <c r="H15" i="1"/>
  <c r="I15" i="1"/>
  <c r="J15" i="1"/>
  <c r="M15" i="1"/>
  <c r="E15" i="1"/>
  <c r="E11" i="1" s="1"/>
  <c r="E10" i="1" s="1"/>
  <c r="F12" i="1"/>
  <c r="F11" i="1" s="1"/>
  <c r="F10" i="1" s="1"/>
  <c r="G12" i="1"/>
  <c r="H12" i="1"/>
  <c r="H11" i="1" s="1"/>
  <c r="H10" i="1" s="1"/>
  <c r="I12" i="1"/>
  <c r="J12" i="1"/>
  <c r="J11" i="1" s="1"/>
  <c r="J10" i="1" s="1"/>
  <c r="K12" i="1"/>
  <c r="M12" i="1"/>
  <c r="N12" i="1"/>
  <c r="O12" i="1"/>
  <c r="E12" i="1"/>
  <c r="L16" i="1"/>
  <c r="G16" i="1" s="1"/>
  <c r="I30" i="1" l="1"/>
  <c r="M30" i="1"/>
  <c r="L30" i="1"/>
  <c r="K30" i="1"/>
  <c r="I11" i="1"/>
  <c r="M11" i="1"/>
  <c r="M10" i="1" s="1"/>
  <c r="L28" i="1"/>
  <c r="G28" i="1" s="1"/>
  <c r="L29" i="1"/>
  <c r="G29" i="1" s="1"/>
  <c r="I10" i="1" l="1"/>
  <c r="O29" i="1"/>
  <c r="K29" i="1" s="1"/>
  <c r="N29" i="1"/>
  <c r="O28" i="1"/>
  <c r="K28" i="1" s="1"/>
  <c r="K15" i="1" s="1"/>
  <c r="K11" i="1" s="1"/>
  <c r="K10" i="1" s="1"/>
  <c r="N28" i="1"/>
  <c r="L13" i="1"/>
  <c r="L12" i="1" s="1"/>
  <c r="P34" i="1"/>
  <c r="P35" i="1"/>
  <c r="P33" i="1"/>
  <c r="O25" i="1"/>
  <c r="N25" i="1"/>
  <c r="L24" i="1"/>
  <c r="G24" i="1" s="1"/>
  <c r="O24" i="1"/>
  <c r="N24" i="1"/>
  <c r="L19" i="1"/>
  <c r="G19" i="1" s="1"/>
  <c r="L18" i="1"/>
  <c r="G18" i="1" s="1"/>
  <c r="L17" i="1"/>
  <c r="G17" i="1" s="1"/>
  <c r="L23" i="1"/>
  <c r="G23" i="1" s="1"/>
  <c r="O23" i="1"/>
  <c r="N23" i="1"/>
  <c r="N15" i="1" s="1"/>
  <c r="L22" i="1"/>
  <c r="G22" i="1" s="1"/>
  <c r="L20" i="1" l="1"/>
  <c r="O20" i="1"/>
  <c r="O15" i="1" s="1"/>
  <c r="O11" i="1" s="1"/>
  <c r="O10" i="1" s="1"/>
  <c r="L15" i="1" l="1"/>
  <c r="L11" i="1" s="1"/>
  <c r="L10" i="1" s="1"/>
  <c r="G20" i="1"/>
  <c r="G15" i="1" s="1"/>
  <c r="G11" i="1" s="1"/>
  <c r="G10" i="1" s="1"/>
  <c r="P13" i="1"/>
</calcChain>
</file>

<file path=xl/sharedStrings.xml><?xml version="1.0" encoding="utf-8"?>
<sst xmlns="http://schemas.openxmlformats.org/spreadsheetml/2006/main" count="127" uniqueCount="94">
  <si>
    <t>Đơn vị: Triệu đồng</t>
  </si>
  <si>
    <t>STT</t>
  </si>
  <si>
    <t xml:space="preserve">Danh mục dự án </t>
  </si>
  <si>
    <t>Mã dự án (TABMIS)</t>
  </si>
  <si>
    <t>Quyết định đầu tư</t>
  </si>
  <si>
    <t>Nợ xây dựng cơ bản đến hết ngày 31/12/2022</t>
  </si>
  <si>
    <t>Quyết định phê duyệt quyết toán</t>
  </si>
  <si>
    <t>Chủ đầu tư</t>
  </si>
  <si>
    <t>Nguyên nhân phát sinh nợ xây dựng cơ bản</t>
  </si>
  <si>
    <t>Ghi chú "NTM" đối với các dự án sử dụng nguồn vốn CTMTQG NTM</t>
  </si>
  <si>
    <t>Số quyết định; ngày, tháng, năm ban hành</t>
  </si>
  <si>
    <t xml:space="preserve">TMĐT </t>
  </si>
  <si>
    <t>Tổng số (tất cả các nguồn vốn)</t>
  </si>
  <si>
    <t>Trong đó: Ngân sách huyện</t>
  </si>
  <si>
    <t>Tổng số</t>
  </si>
  <si>
    <t>Trong đó: Nợ XDCB phát sinh trước ngày 01/01/2015</t>
  </si>
  <si>
    <t>Trong đó: Thanh toán nợ XDCB phát sinh trước ngày 01/01/2015</t>
  </si>
  <si>
    <t>Giá trị quyết toán</t>
  </si>
  <si>
    <t>A</t>
  </si>
  <si>
    <t>B</t>
  </si>
  <si>
    <t>1</t>
  </si>
  <si>
    <t>10=5-7+9</t>
  </si>
  <si>
    <t>11=6-8</t>
  </si>
  <si>
    <t>TỔNG SỐ</t>
  </si>
  <si>
    <t>Cấp tỉnh quyết định đầu tư</t>
  </si>
  <si>
    <t>Cấp huyện QĐ đầu tư</t>
  </si>
  <si>
    <t>Cấp xã QĐ đầu tư</t>
  </si>
  <si>
    <t>Lập biểu</t>
  </si>
  <si>
    <t>Thủ trưởng đơn vị</t>
  </si>
  <si>
    <t>Phụ lục 06: CHI TIẾT HỢP NỢ XÂY DỰNG CƠ BẢN DỰ ÁN  ĐẦU TƯ ĐẾN NGÀY 31/12/2023</t>
  </si>
  <si>
    <t>Nguồn vốn đã bố trí thanh toán nợ xây dựng cơ bản trong năm 2023</t>
  </si>
  <si>
    <t>Nợ XDCB phát sinh năm trong năm 2023</t>
  </si>
  <si>
    <t>Nợ xây dựng cơ bản đến hết ngày 31/12/2023</t>
  </si>
  <si>
    <t>I</t>
  </si>
  <si>
    <t>Dự án đã phê duyệt quyết toán</t>
  </si>
  <si>
    <t>II</t>
  </si>
  <si>
    <t>III</t>
  </si>
  <si>
    <t>Dự án Chưa phê duyệt quyết toán</t>
  </si>
  <si>
    <t>Nhà học 2 tầng 6 phòng trường mầm non xã Thạch Châu</t>
  </si>
  <si>
    <t>Đường giao thông nông thôn xã Thạch Châu</t>
  </si>
  <si>
    <t>Nâng cấp, mở rộng đường GTNT tỉnh lộ 9 đi các thôn Quang Phú, Kim Ngọc và từ tỉnh lộ 9 đi thôn Hồng Lạc</t>
  </si>
  <si>
    <t>Nâng cấp, sửa chữa đê tả nghèn kết hợp đường giao thông phục vụ cứu hộ, cứu nạn xã Thạch Châu, huyện Lộc Hà (đoạn Km35+108 đến Km35+482)</t>
  </si>
  <si>
    <t xml:space="preserve">Đường giao thông xã Thạch Châu, huyện Lộc Hà          </t>
  </si>
  <si>
    <t xml:space="preserve">Đường giao thông trục chính xã Thạch Châu, huyện Lộc Hà          </t>
  </si>
  <si>
    <t>Trường mầm non Thạch Châu, nhà học 2 tầng 2 phòng</t>
  </si>
  <si>
    <t>Trường THCS Mỹ Châu. Nâng cấp khuôn viên</t>
  </si>
  <si>
    <t>Trường THCS Mỹ Châu. Hàng rào, sân nội bộ</t>
  </si>
  <si>
    <t>Nâng cấp khuôn viên, nhà làm việc UBND xã Thạch Châu</t>
  </si>
  <si>
    <t>Nhà đa năng, nhà cầu nối, nhà vệ sinh và các hạng mục phụ trợ - Trường THCS Mỹ Châu</t>
  </si>
  <si>
    <t>Bể bơi và nhà vòm phòng tránh đuối nước cho học sinh Tiểu học Thạch Châu</t>
  </si>
  <si>
    <t>Đường trục thôn đi nhà thờ họ Phan Huy thôn Minh Quý, xã Thạch Châu</t>
  </si>
  <si>
    <t>Đường từ cửa nhà anh Tỵ ĐT.549 đi đường liên xã Mỹ Châu thôn Đức Châu, xã Thạch Châu</t>
  </si>
  <si>
    <t>Hạ tầng đất ở vùng đồng Đình, xã Thạch Châu giai đoạn 2</t>
  </si>
  <si>
    <t>Hạ tầng đất ở vùng Đồng Bông, xã Thạch Châu</t>
  </si>
  <si>
    <t>Đường trục thôn từ nhà ông Quang đến nhà ông Kế thôn Minh Quý</t>
  </si>
  <si>
    <t>Nâng cấp đường trục xã đoạn từ QL 281 đi thôn Lâm Châu, xã Thạch Châu</t>
  </si>
  <si>
    <t>Đường giao thông từ Mai Phụ đến đường trục thôn Tiến Châu, xã Thạch Châu</t>
  </si>
  <si>
    <t>Chỉnh trang đường Quang Phú đi Châu Hạ, xã Thạch Châu</t>
  </si>
  <si>
    <t>Đường giao thông nội đồng từ đồng Đình đến đồng Nát, thôn Quang Phú, Hồng Lạc, xã Thạch Châu</t>
  </si>
  <si>
    <t>Nâng cấp đường trục xã đoạn từ Quốc lộ 281 đi cửa bà Dụng, đoạn từ nhà sách đến vườn ông Đẩu</t>
  </si>
  <si>
    <t>83, 31/10/2019</t>
  </si>
  <si>
    <t>81, 31/10/2019</t>
  </si>
  <si>
    <t>74, 31/10/2019</t>
  </si>
  <si>
    <t>79, 31/10/2019</t>
  </si>
  <si>
    <t>80, 31/10/2019</t>
  </si>
  <si>
    <t>82, 31/10/2019</t>
  </si>
  <si>
    <t>71, 26/10/2019</t>
  </si>
  <si>
    <t>92a, 24/10/2020</t>
  </si>
  <si>
    <t>89b, 15/10/2020</t>
  </si>
  <si>
    <t>62, 22/06/2020</t>
  </si>
  <si>
    <t>38, 31/10/2019
70, 7/10/2020</t>
  </si>
  <si>
    <t>76b, 27/9/2019</t>
  </si>
  <si>
    <t>130, 2/12/2020</t>
  </si>
  <si>
    <t>31, 19/5/2021</t>
  </si>
  <si>
    <t>43, 3/7/2021</t>
  </si>
  <si>
    <t>44, 24/7/2021</t>
  </si>
  <si>
    <t>50, 28/7/2021
61, 19/8/2021</t>
  </si>
  <si>
    <t>UBND xã Thạch Châu</t>
  </si>
  <si>
    <t>548,18/2/2020
4487, 8/10/2020
126,11/11/2020</t>
  </si>
  <si>
    <t>2377, 20/9/2023</t>
  </si>
  <si>
    <t>89,7/5/2024</t>
  </si>
  <si>
    <t>81,24/4/2024</t>
  </si>
  <si>
    <t>75,16/4/2024</t>
  </si>
  <si>
    <t>84,24/4/2024</t>
  </si>
  <si>
    <t>nâng cấp mặt đường giao thông nông thôn tại thôn Lâm Châu, Quang Phú và thôn Hồng Lạc xã Thạch Châu năm 2023</t>
  </si>
  <si>
    <t>nâng cấp mặt đường giao thông tại thôn an lộc xã Thạch Châu năm 2023</t>
  </si>
  <si>
    <t>103, 20/5/2024</t>
  </si>
  <si>
    <t>101, 17/5/2024</t>
  </si>
  <si>
    <t>100, 17/5/2024</t>
  </si>
  <si>
    <t>95, 14/5/2024</t>
  </si>
  <si>
    <t>178, 1/11/2023</t>
  </si>
  <si>
    <t>5006, 12/8/2019</t>
  </si>
  <si>
    <t>232,13/12/2023</t>
  </si>
  <si>
    <t>231, 13/12/2023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</si>
</sst>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8"/>
      <name val="Times New Roman"/>
      <family val="1"/>
    </font>
    <font>
      <i/>
      <sz val="16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6"/>
      <color rgb="FFFF0000"/>
      <name val="Times New Roman"/>
      <family val="1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55">
    <xf numFmtId="0" fontId="0" fillId="0" borderId="0" xfId="0"/>
    <xf numFmtId="1" fontId="4" fillId="0" borderId="0" xfId="2" applyNumberFormat="1" applyFont="1" applyAlignment="1">
      <alignment vertical="center"/>
    </xf>
    <xf numFmtId="1" fontId="6" fillId="0" borderId="0" xfId="2" applyNumberFormat="1" applyFont="1" applyAlignment="1">
      <alignment vertical="center" wrapText="1"/>
    </xf>
    <xf numFmtId="3" fontId="6" fillId="0" borderId="0" xfId="2" applyNumberFormat="1" applyFont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0" fontId="13" fillId="0" borderId="1" xfId="0" applyFont="1" applyBorder="1"/>
    <xf numFmtId="0" fontId="13" fillId="0" borderId="0" xfId="0" applyFont="1"/>
    <xf numFmtId="0" fontId="13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1" fontId="9" fillId="0" borderId="1" xfId="2" applyNumberFormat="1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3" fontId="6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/>
    <xf numFmtId="164" fontId="13" fillId="0" borderId="1" xfId="1" applyNumberFormat="1" applyFont="1" applyBorder="1"/>
    <xf numFmtId="164" fontId="10" fillId="0" borderId="0" xfId="1" applyNumberFormat="1" applyFont="1"/>
    <xf numFmtId="164" fontId="2" fillId="0" borderId="0" xfId="1" applyNumberFormat="1" applyFont="1" applyAlignment="1">
      <alignment horizontal="center" vertical="center"/>
    </xf>
    <xf numFmtId="164" fontId="0" fillId="0" borderId="0" xfId="1" applyNumberFormat="1" applyFo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/>
    </xf>
    <xf numFmtId="3" fontId="8" fillId="0" borderId="1" xfId="2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2" fillId="0" borderId="1" xfId="0" applyNumberFormat="1" applyFont="1" applyBorder="1"/>
    <xf numFmtId="14" fontId="13" fillId="0" borderId="1" xfId="0" applyNumberFormat="1" applyFont="1" applyBorder="1"/>
    <xf numFmtId="164" fontId="15" fillId="0" borderId="1" xfId="1" applyNumberFormat="1" applyFont="1" applyBorder="1"/>
    <xf numFmtId="164" fontId="13" fillId="4" borderId="1" xfId="1" applyNumberFormat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 2" xfId="3"/>
    <cellStyle name="Normal_Bieu mau (CV 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anh%20sach%20cong%20trinh%20xay%20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I4">
            <v>0</v>
          </cell>
        </row>
        <row r="6">
          <cell r="F6" t="str">
            <v>250, 28/12/2023</v>
          </cell>
          <cell r="G6">
            <v>592755000</v>
          </cell>
          <cell r="I6">
            <v>164179000</v>
          </cell>
        </row>
        <row r="7">
          <cell r="F7" t="str">
            <v>249, 28/12/2023</v>
          </cell>
          <cell r="G7">
            <v>781424000</v>
          </cell>
          <cell r="I7">
            <v>220555000</v>
          </cell>
        </row>
        <row r="9">
          <cell r="I9">
            <v>23753000</v>
          </cell>
        </row>
        <row r="10">
          <cell r="I10">
            <v>17911000</v>
          </cell>
        </row>
        <row r="11">
          <cell r="F11" t="str">
            <v>83, 24/04/2024</v>
          </cell>
          <cell r="G11">
            <v>282257000</v>
          </cell>
          <cell r="I11">
            <v>8495000</v>
          </cell>
        </row>
        <row r="12">
          <cell r="F12" t="str">
            <v>88, 07/5/2024</v>
          </cell>
          <cell r="G12">
            <v>756804000</v>
          </cell>
          <cell r="I12">
            <v>58855000</v>
          </cell>
        </row>
        <row r="13">
          <cell r="I13">
            <v>14028000</v>
          </cell>
        </row>
        <row r="14">
          <cell r="F14">
            <v>45420</v>
          </cell>
          <cell r="G14">
            <v>3098198000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topLeftCell="A28" zoomScale="60" zoomScaleNormal="55" workbookViewId="0">
      <selection activeCell="N16" sqref="N16"/>
    </sheetView>
  </sheetViews>
  <sheetFormatPr defaultColWidth="9" defaultRowHeight="13.8"/>
  <cols>
    <col min="1" max="1" width="8" style="50" customWidth="1"/>
    <col min="2" max="2" width="43.296875" customWidth="1"/>
    <col min="3" max="4" width="12.3984375" customWidth="1"/>
    <col min="5" max="5" width="12.3984375" style="40" customWidth="1"/>
    <col min="6" max="6" width="12.3984375" customWidth="1"/>
    <col min="7" max="7" width="12.3984375" style="40" customWidth="1"/>
    <col min="8" max="8" width="14.3984375" customWidth="1"/>
    <col min="9" max="9" width="12.3984375" style="40" customWidth="1"/>
    <col min="10" max="10" width="13.69921875" customWidth="1"/>
    <col min="11" max="12" width="12.3984375" style="40" customWidth="1"/>
    <col min="13" max="13" width="14.59765625" customWidth="1"/>
    <col min="14" max="14" width="17.59765625" customWidth="1"/>
    <col min="15" max="15" width="12.3984375" style="40" customWidth="1"/>
    <col min="16" max="16" width="17.59765625" style="23" customWidth="1"/>
    <col min="17" max="17" width="13.69921875" customWidth="1"/>
    <col min="18" max="18" width="12.3984375" customWidth="1"/>
    <col min="19" max="19" width="11.69921875" bestFit="1" customWidth="1"/>
    <col min="20" max="20" width="12.59765625" customWidth="1"/>
  </cols>
  <sheetData>
    <row r="2" spans="1:18" s="1" customFormat="1" ht="48" customHeight="1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  <c r="P2" s="26"/>
      <c r="Q2" s="26"/>
      <c r="R2" s="25"/>
    </row>
    <row r="3" spans="1:18" s="1" customFormat="1" ht="28.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8"/>
      <c r="Q3" s="28"/>
      <c r="R3" s="27"/>
    </row>
    <row r="4" spans="1:18" s="2" customFormat="1" ht="30" customHeight="1">
      <c r="A4" s="29" t="s">
        <v>1</v>
      </c>
      <c r="B4" s="29" t="s">
        <v>2</v>
      </c>
      <c r="C4" s="30" t="s">
        <v>3</v>
      </c>
      <c r="D4" s="29" t="s">
        <v>4</v>
      </c>
      <c r="E4" s="29"/>
      <c r="F4" s="29"/>
      <c r="G4" s="29" t="s">
        <v>5</v>
      </c>
      <c r="H4" s="29"/>
      <c r="I4" s="29" t="s">
        <v>30</v>
      </c>
      <c r="J4" s="29"/>
      <c r="K4" s="34" t="s">
        <v>31</v>
      </c>
      <c r="L4" s="29" t="s">
        <v>32</v>
      </c>
      <c r="M4" s="29"/>
      <c r="N4" s="31" t="s">
        <v>6</v>
      </c>
      <c r="O4" s="31"/>
      <c r="P4" s="31" t="s">
        <v>7</v>
      </c>
      <c r="Q4" s="31" t="s">
        <v>8</v>
      </c>
      <c r="R4" s="31" t="s">
        <v>9</v>
      </c>
    </row>
    <row r="5" spans="1:18" s="3" customFormat="1" ht="48.75" customHeight="1">
      <c r="A5" s="29"/>
      <c r="B5" s="29"/>
      <c r="C5" s="30"/>
      <c r="D5" s="29" t="s">
        <v>10</v>
      </c>
      <c r="E5" s="29" t="s">
        <v>11</v>
      </c>
      <c r="F5" s="29"/>
      <c r="G5" s="29"/>
      <c r="H5" s="29"/>
      <c r="I5" s="29"/>
      <c r="J5" s="29"/>
      <c r="K5" s="34"/>
      <c r="L5" s="29"/>
      <c r="M5" s="29"/>
      <c r="N5" s="31"/>
      <c r="O5" s="31"/>
      <c r="P5" s="31"/>
      <c r="Q5" s="31"/>
      <c r="R5" s="31"/>
    </row>
    <row r="6" spans="1:18" s="3" customFormat="1" ht="23.25" customHeight="1">
      <c r="A6" s="29"/>
      <c r="B6" s="29"/>
      <c r="C6" s="30"/>
      <c r="D6" s="29"/>
      <c r="E6" s="34" t="s">
        <v>12</v>
      </c>
      <c r="F6" s="29" t="s">
        <v>13</v>
      </c>
      <c r="G6" s="34" t="s">
        <v>14</v>
      </c>
      <c r="H6" s="29" t="s">
        <v>15</v>
      </c>
      <c r="I6" s="34" t="s">
        <v>14</v>
      </c>
      <c r="J6" s="29" t="s">
        <v>16</v>
      </c>
      <c r="K6" s="34"/>
      <c r="L6" s="34" t="s">
        <v>14</v>
      </c>
      <c r="M6" s="29" t="s">
        <v>15</v>
      </c>
      <c r="N6" s="29" t="s">
        <v>10</v>
      </c>
      <c r="O6" s="33" t="s">
        <v>17</v>
      </c>
      <c r="P6" s="31"/>
      <c r="Q6" s="31"/>
      <c r="R6" s="31"/>
    </row>
    <row r="7" spans="1:18" s="3" customFormat="1" ht="36" customHeight="1">
      <c r="A7" s="29"/>
      <c r="B7" s="29"/>
      <c r="C7" s="30"/>
      <c r="D7" s="29"/>
      <c r="E7" s="34"/>
      <c r="F7" s="29"/>
      <c r="G7" s="34"/>
      <c r="H7" s="29"/>
      <c r="I7" s="34"/>
      <c r="J7" s="29"/>
      <c r="K7" s="34"/>
      <c r="L7" s="34"/>
      <c r="M7" s="29"/>
      <c r="N7" s="29"/>
      <c r="O7" s="33"/>
      <c r="P7" s="31"/>
      <c r="Q7" s="31"/>
      <c r="R7" s="31"/>
    </row>
    <row r="8" spans="1:18" s="3" customFormat="1" ht="54" customHeight="1">
      <c r="A8" s="29"/>
      <c r="B8" s="29"/>
      <c r="C8" s="30"/>
      <c r="D8" s="29"/>
      <c r="E8" s="34"/>
      <c r="F8" s="29"/>
      <c r="G8" s="34"/>
      <c r="H8" s="29"/>
      <c r="I8" s="34"/>
      <c r="J8" s="29"/>
      <c r="K8" s="34"/>
      <c r="L8" s="34"/>
      <c r="M8" s="29"/>
      <c r="N8" s="29"/>
      <c r="O8" s="33"/>
      <c r="P8" s="31"/>
      <c r="Q8" s="31"/>
      <c r="R8" s="31"/>
    </row>
    <row r="9" spans="1:18" s="6" customFormat="1" ht="13.2">
      <c r="A9" s="4" t="s">
        <v>18</v>
      </c>
      <c r="B9" s="4" t="s">
        <v>19</v>
      </c>
      <c r="C9" s="5" t="s">
        <v>20</v>
      </c>
      <c r="D9" s="4">
        <v>2</v>
      </c>
      <c r="E9" s="35">
        <v>3</v>
      </c>
      <c r="F9" s="4">
        <v>4</v>
      </c>
      <c r="G9" s="35">
        <v>5</v>
      </c>
      <c r="H9" s="4">
        <v>6</v>
      </c>
      <c r="I9" s="35">
        <v>7</v>
      </c>
      <c r="J9" s="4">
        <v>8</v>
      </c>
      <c r="K9" s="35">
        <v>9</v>
      </c>
      <c r="L9" s="35" t="s">
        <v>21</v>
      </c>
      <c r="M9" s="4" t="s">
        <v>22</v>
      </c>
      <c r="N9" s="4">
        <v>12</v>
      </c>
      <c r="O9" s="35">
        <v>13</v>
      </c>
      <c r="P9" s="4">
        <v>14</v>
      </c>
      <c r="Q9" s="4">
        <v>15</v>
      </c>
      <c r="R9" s="4">
        <v>16</v>
      </c>
    </row>
    <row r="10" spans="1:18" s="3" customFormat="1" ht="34.5" customHeight="1">
      <c r="A10" s="15"/>
      <c r="B10" s="7" t="s">
        <v>23</v>
      </c>
      <c r="C10" s="8"/>
      <c r="D10" s="9"/>
      <c r="E10" s="10">
        <f>+E11+E30</f>
        <v>84519.332999999999</v>
      </c>
      <c r="F10" s="10">
        <f t="shared" ref="F10:M10" si="0">+F11+F30</f>
        <v>0</v>
      </c>
      <c r="G10" s="10">
        <f t="shared" si="0"/>
        <v>3814.7255290000003</v>
      </c>
      <c r="H10" s="10">
        <f t="shared" si="0"/>
        <v>0</v>
      </c>
      <c r="I10" s="10">
        <f t="shared" si="0"/>
        <v>2056.4279999999999</v>
      </c>
      <c r="J10" s="10">
        <f t="shared" si="0"/>
        <v>0</v>
      </c>
      <c r="K10" s="10">
        <f t="shared" si="0"/>
        <v>1405.567</v>
      </c>
      <c r="L10" s="10">
        <f t="shared" si="0"/>
        <v>1789.6855290000001</v>
      </c>
      <c r="M10" s="10">
        <f t="shared" si="0"/>
        <v>0</v>
      </c>
      <c r="N10" s="10"/>
      <c r="O10" s="10">
        <f>+O11+O30</f>
        <v>34510.446529000008</v>
      </c>
      <c r="P10" s="10"/>
      <c r="Q10" s="10"/>
      <c r="R10" s="10"/>
    </row>
    <row r="11" spans="1:18" s="3" customFormat="1" ht="34.5" customHeight="1">
      <c r="A11" s="15" t="s">
        <v>18</v>
      </c>
      <c r="B11" s="48" t="s">
        <v>34</v>
      </c>
      <c r="C11" s="8"/>
      <c r="D11" s="9"/>
      <c r="E11" s="10">
        <f>+E12+E14+E15</f>
        <v>39588.752999999997</v>
      </c>
      <c r="F11" s="10">
        <f t="shared" ref="F11:O11" si="1">+F12+F14+F15</f>
        <v>0</v>
      </c>
      <c r="G11" s="10">
        <f t="shared" si="1"/>
        <v>1737.825529</v>
      </c>
      <c r="H11" s="10">
        <f t="shared" si="1"/>
        <v>0</v>
      </c>
      <c r="I11" s="10">
        <f t="shared" si="1"/>
        <v>1456.4279999999999</v>
      </c>
      <c r="J11" s="10">
        <f t="shared" si="1"/>
        <v>0</v>
      </c>
      <c r="K11" s="10">
        <f t="shared" si="1"/>
        <v>1405.567</v>
      </c>
      <c r="L11" s="10">
        <f>+L12+L14+L15</f>
        <v>312.785529</v>
      </c>
      <c r="M11" s="10">
        <f t="shared" si="1"/>
        <v>0</v>
      </c>
      <c r="N11" s="10"/>
      <c r="O11" s="10">
        <f t="shared" si="1"/>
        <v>34510.446529000008</v>
      </c>
      <c r="P11" s="10"/>
      <c r="Q11" s="10"/>
      <c r="R11" s="10"/>
    </row>
    <row r="12" spans="1:18" s="17" customFormat="1" ht="17.399999999999999">
      <c r="A12" s="47" t="s">
        <v>33</v>
      </c>
      <c r="B12" s="16" t="s">
        <v>24</v>
      </c>
      <c r="C12" s="16"/>
      <c r="D12" s="16"/>
      <c r="E12" s="36">
        <f>+E13</f>
        <v>7146</v>
      </c>
      <c r="F12" s="51">
        <f t="shared" ref="F12:O12" si="2">+F13</f>
        <v>0</v>
      </c>
      <c r="G12" s="36">
        <f t="shared" si="2"/>
        <v>0</v>
      </c>
      <c r="H12" s="51">
        <f t="shared" si="2"/>
        <v>0</v>
      </c>
      <c r="I12" s="36">
        <f t="shared" si="2"/>
        <v>0</v>
      </c>
      <c r="J12" s="51">
        <f t="shared" si="2"/>
        <v>0</v>
      </c>
      <c r="K12" s="36">
        <f t="shared" si="2"/>
        <v>31.388000000000002</v>
      </c>
      <c r="L12" s="51">
        <f t="shared" si="2"/>
        <v>31.388000000000002</v>
      </c>
      <c r="M12" s="51">
        <f t="shared" si="2"/>
        <v>0</v>
      </c>
      <c r="N12" s="51" t="str">
        <f t="shared" si="2"/>
        <v>2377, 20/9/2023</v>
      </c>
      <c r="O12" s="36">
        <f t="shared" si="2"/>
        <v>5831.0140000000001</v>
      </c>
      <c r="P12" s="22"/>
      <c r="Q12" s="16"/>
      <c r="R12" s="16"/>
    </row>
    <row r="13" spans="1:18" s="19" customFormat="1" ht="36">
      <c r="A13" s="44">
        <v>1</v>
      </c>
      <c r="B13" s="20" t="s">
        <v>38</v>
      </c>
      <c r="C13" s="45">
        <v>7655681</v>
      </c>
      <c r="D13" s="18"/>
      <c r="E13" s="54">
        <v>7146</v>
      </c>
      <c r="F13" s="18"/>
      <c r="G13" s="37">
        <v>0</v>
      </c>
      <c r="H13" s="18">
        <v>0</v>
      </c>
      <c r="I13" s="37"/>
      <c r="J13" s="18">
        <v>0</v>
      </c>
      <c r="K13" s="37">
        <v>31.388000000000002</v>
      </c>
      <c r="L13" s="37">
        <f>+K13</f>
        <v>31.388000000000002</v>
      </c>
      <c r="M13" s="18">
        <v>0</v>
      </c>
      <c r="N13" s="18" t="s">
        <v>79</v>
      </c>
      <c r="O13" s="37">
        <v>5831.0140000000001</v>
      </c>
      <c r="P13" s="20" t="str">
        <f>+P16</f>
        <v>UBND xã Thạch Châu</v>
      </c>
      <c r="Q13" s="18"/>
      <c r="R13" s="18"/>
    </row>
    <row r="14" spans="1:18" s="17" customFormat="1" ht="17.399999999999999">
      <c r="A14" s="47" t="s">
        <v>35</v>
      </c>
      <c r="B14" s="16" t="s">
        <v>25</v>
      </c>
      <c r="C14" s="16"/>
      <c r="D14" s="16"/>
      <c r="E14" s="36"/>
      <c r="F14" s="16"/>
      <c r="G14" s="36"/>
      <c r="H14" s="16"/>
      <c r="I14" s="36"/>
      <c r="J14" s="16"/>
      <c r="K14" s="36"/>
      <c r="L14" s="36"/>
      <c r="M14" s="16"/>
      <c r="N14" s="16"/>
      <c r="O14" s="36"/>
      <c r="P14" s="22"/>
      <c r="Q14" s="16"/>
      <c r="R14" s="16"/>
    </row>
    <row r="15" spans="1:18" s="17" customFormat="1" ht="17.399999999999999">
      <c r="A15" s="47" t="s">
        <v>36</v>
      </c>
      <c r="B15" s="16" t="s">
        <v>26</v>
      </c>
      <c r="C15" s="16"/>
      <c r="D15" s="16"/>
      <c r="E15" s="36">
        <f>SUM(E16:E29)</f>
        <v>32442.752999999993</v>
      </c>
      <c r="F15" s="16">
        <f t="shared" ref="F15:O15" si="3">SUM(F16:F29)</f>
        <v>0</v>
      </c>
      <c r="G15" s="36">
        <f t="shared" si="3"/>
        <v>1737.825529</v>
      </c>
      <c r="H15" s="16">
        <f t="shared" si="3"/>
        <v>0</v>
      </c>
      <c r="I15" s="36">
        <f t="shared" si="3"/>
        <v>1456.4279999999999</v>
      </c>
      <c r="J15" s="16">
        <f t="shared" si="3"/>
        <v>0</v>
      </c>
      <c r="K15" s="36">
        <f t="shared" si="3"/>
        <v>1374.1790000000001</v>
      </c>
      <c r="L15" s="36">
        <f t="shared" si="3"/>
        <v>281.39752900000002</v>
      </c>
      <c r="M15" s="16">
        <f t="shared" si="3"/>
        <v>0</v>
      </c>
      <c r="N15" s="36">
        <f t="shared" si="3"/>
        <v>45420</v>
      </c>
      <c r="O15" s="36">
        <f t="shared" si="3"/>
        <v>28679.432529000005</v>
      </c>
      <c r="P15" s="22"/>
      <c r="Q15" s="16"/>
      <c r="R15" s="16"/>
    </row>
    <row r="16" spans="1:18" s="19" customFormat="1" ht="36">
      <c r="A16" s="44">
        <v>1</v>
      </c>
      <c r="B16" s="41" t="s">
        <v>42</v>
      </c>
      <c r="C16" s="42">
        <v>7743207</v>
      </c>
      <c r="D16" s="42" t="s">
        <v>60</v>
      </c>
      <c r="E16" s="37">
        <v>7943.9059999999999</v>
      </c>
      <c r="F16" s="18"/>
      <c r="G16" s="37">
        <f>+I16+L16</f>
        <v>0.05</v>
      </c>
      <c r="H16" s="18"/>
      <c r="I16" s="37"/>
      <c r="J16" s="18"/>
      <c r="K16" s="37"/>
      <c r="L16" s="37">
        <f>50000/1000000</f>
        <v>0.05</v>
      </c>
      <c r="M16" s="18">
        <v>0</v>
      </c>
      <c r="N16" s="18" t="s">
        <v>89</v>
      </c>
      <c r="O16" s="37">
        <v>7068.7079999999996</v>
      </c>
      <c r="P16" s="20" t="s">
        <v>77</v>
      </c>
      <c r="Q16" s="18"/>
      <c r="R16" s="18"/>
    </row>
    <row r="17" spans="1:18" s="19" customFormat="1" ht="36">
      <c r="A17" s="44">
        <v>2</v>
      </c>
      <c r="B17" s="41" t="s">
        <v>45</v>
      </c>
      <c r="C17" s="42">
        <v>7754510</v>
      </c>
      <c r="D17" s="42" t="s">
        <v>63</v>
      </c>
      <c r="E17" s="37">
        <v>1020</v>
      </c>
      <c r="F17" s="18"/>
      <c r="G17" s="37">
        <f t="shared" ref="G17:G29" si="4">+I17+L17</f>
        <v>14.028</v>
      </c>
      <c r="H17" s="18"/>
      <c r="I17" s="37"/>
      <c r="J17" s="18"/>
      <c r="K17" s="37"/>
      <c r="L17" s="37">
        <f>+[1]Sheet1!$I$13/1000000</f>
        <v>14.028</v>
      </c>
      <c r="M17" s="18">
        <v>0</v>
      </c>
      <c r="N17" s="18" t="s">
        <v>80</v>
      </c>
      <c r="O17" s="37">
        <v>867.26400000000001</v>
      </c>
      <c r="P17" s="20" t="s">
        <v>77</v>
      </c>
      <c r="Q17" s="18"/>
      <c r="R17" s="18"/>
    </row>
    <row r="18" spans="1:18" s="19" customFormat="1" ht="36">
      <c r="A18" s="44">
        <v>3</v>
      </c>
      <c r="B18" s="41" t="s">
        <v>46</v>
      </c>
      <c r="C18" s="42">
        <v>7754522</v>
      </c>
      <c r="D18" s="42" t="s">
        <v>64</v>
      </c>
      <c r="E18" s="37">
        <v>1006</v>
      </c>
      <c r="F18" s="18"/>
      <c r="G18" s="37">
        <f t="shared" si="4"/>
        <v>23.753</v>
      </c>
      <c r="H18" s="18"/>
      <c r="I18" s="37"/>
      <c r="J18" s="18"/>
      <c r="K18" s="37"/>
      <c r="L18" s="37">
        <f>+[1]Sheet1!$I$9/1000000</f>
        <v>23.753</v>
      </c>
      <c r="M18" s="18">
        <v>0</v>
      </c>
      <c r="N18" s="18" t="s">
        <v>81</v>
      </c>
      <c r="O18" s="37">
        <v>819.48099999999999</v>
      </c>
      <c r="P18" s="20" t="s">
        <v>77</v>
      </c>
      <c r="Q18" s="18"/>
      <c r="R18" s="18"/>
    </row>
    <row r="19" spans="1:18" s="19" customFormat="1" ht="36">
      <c r="A19" s="44">
        <v>4</v>
      </c>
      <c r="B19" s="41" t="s">
        <v>47</v>
      </c>
      <c r="C19" s="42">
        <v>7814664</v>
      </c>
      <c r="D19" s="42" t="s">
        <v>65</v>
      </c>
      <c r="E19" s="37">
        <v>4427.6729999999998</v>
      </c>
      <c r="F19" s="18"/>
      <c r="G19" s="37">
        <f t="shared" si="4"/>
        <v>0</v>
      </c>
      <c r="H19" s="18"/>
      <c r="I19" s="37"/>
      <c r="J19" s="18"/>
      <c r="K19" s="37"/>
      <c r="L19" s="37">
        <f>+[1]Sheet1!$I$4</f>
        <v>0</v>
      </c>
      <c r="M19" s="18">
        <v>0</v>
      </c>
      <c r="N19" s="18" t="s">
        <v>82</v>
      </c>
      <c r="O19" s="37">
        <v>3908.0279999999998</v>
      </c>
      <c r="P19" s="20" t="s">
        <v>77</v>
      </c>
      <c r="Q19" s="18"/>
      <c r="R19" s="18"/>
    </row>
    <row r="20" spans="1:18" s="19" customFormat="1" ht="54">
      <c r="A20" s="44">
        <v>5</v>
      </c>
      <c r="B20" s="41" t="s">
        <v>48</v>
      </c>
      <c r="C20" s="42">
        <v>7818792</v>
      </c>
      <c r="D20" s="42" t="s">
        <v>61</v>
      </c>
      <c r="E20" s="37">
        <v>8077.2610000000004</v>
      </c>
      <c r="F20" s="18"/>
      <c r="G20" s="37">
        <f t="shared" si="4"/>
        <v>5.4995289999999999</v>
      </c>
      <c r="H20" s="18"/>
      <c r="I20" s="37"/>
      <c r="J20" s="18"/>
      <c r="K20" s="37"/>
      <c r="L20" s="37">
        <f>5499529/1000000</f>
        <v>5.4995289999999999</v>
      </c>
      <c r="M20" s="18">
        <v>0</v>
      </c>
      <c r="N20" s="18" t="s">
        <v>90</v>
      </c>
      <c r="O20" s="37">
        <f>7380107529/1000000</f>
        <v>7380.1075289999999</v>
      </c>
      <c r="P20" s="20" t="s">
        <v>77</v>
      </c>
      <c r="Q20" s="18"/>
      <c r="R20" s="18"/>
    </row>
    <row r="21" spans="1:18" s="19" customFormat="1" ht="36">
      <c r="A21" s="44">
        <v>6</v>
      </c>
      <c r="B21" s="41" t="s">
        <v>49</v>
      </c>
      <c r="C21" s="42">
        <v>7826479</v>
      </c>
      <c r="D21" s="42" t="s">
        <v>66</v>
      </c>
      <c r="E21" s="37">
        <v>1129.317</v>
      </c>
      <c r="F21" s="18"/>
      <c r="G21" s="37">
        <f t="shared" si="4"/>
        <v>0</v>
      </c>
      <c r="H21" s="18"/>
      <c r="I21" s="37"/>
      <c r="J21" s="18"/>
      <c r="K21" s="37"/>
      <c r="L21" s="37">
        <v>0</v>
      </c>
      <c r="M21" s="18">
        <v>0</v>
      </c>
      <c r="N21" s="18" t="s">
        <v>88</v>
      </c>
      <c r="O21" s="37">
        <v>947.65099999999995</v>
      </c>
      <c r="P21" s="20" t="s">
        <v>77</v>
      </c>
      <c r="Q21" s="18"/>
      <c r="R21" s="18"/>
    </row>
    <row r="22" spans="1:18" s="19" customFormat="1" ht="36">
      <c r="A22" s="44">
        <v>7</v>
      </c>
      <c r="B22" s="41" t="s">
        <v>50</v>
      </c>
      <c r="C22" s="42">
        <v>7836467</v>
      </c>
      <c r="D22" s="46" t="s">
        <v>67</v>
      </c>
      <c r="E22" s="37">
        <v>767.08299999999997</v>
      </c>
      <c r="F22" s="18"/>
      <c r="G22" s="37">
        <f t="shared" si="4"/>
        <v>17.911000000000001</v>
      </c>
      <c r="H22" s="18"/>
      <c r="I22" s="37"/>
      <c r="J22" s="18"/>
      <c r="K22" s="37"/>
      <c r="L22" s="37">
        <f>+[1]Sheet1!$I$10/1000000</f>
        <v>17.911000000000001</v>
      </c>
      <c r="M22" s="18">
        <v>0</v>
      </c>
      <c r="N22" s="18" t="s">
        <v>83</v>
      </c>
      <c r="O22" s="37">
        <v>657.11199999999997</v>
      </c>
      <c r="P22" s="20" t="s">
        <v>77</v>
      </c>
      <c r="Q22" s="18"/>
      <c r="R22" s="18"/>
    </row>
    <row r="23" spans="1:18" s="19" customFormat="1" ht="54">
      <c r="A23" s="44">
        <v>8</v>
      </c>
      <c r="B23" s="41" t="s">
        <v>51</v>
      </c>
      <c r="C23" s="42">
        <v>7836468</v>
      </c>
      <c r="D23" s="46" t="s">
        <v>68</v>
      </c>
      <c r="E23" s="37">
        <v>881.46699999999998</v>
      </c>
      <c r="F23" s="18"/>
      <c r="G23" s="37">
        <f t="shared" si="4"/>
        <v>58.854999999999997</v>
      </c>
      <c r="H23" s="18"/>
      <c r="I23" s="37"/>
      <c r="J23" s="18"/>
      <c r="K23" s="37"/>
      <c r="L23" s="37">
        <f>+[1]Sheet1!$I$12/1000000</f>
        <v>58.854999999999997</v>
      </c>
      <c r="M23" s="18">
        <v>0</v>
      </c>
      <c r="N23" s="18" t="str">
        <f>+[1]Sheet1!$F$12</f>
        <v>88, 07/5/2024</v>
      </c>
      <c r="O23" s="37">
        <f>+[1]Sheet1!$G$12/1000000</f>
        <v>756.80399999999997</v>
      </c>
      <c r="P23" s="20" t="s">
        <v>77</v>
      </c>
      <c r="Q23" s="18"/>
      <c r="R23" s="18"/>
    </row>
    <row r="24" spans="1:18" s="19" customFormat="1" ht="36">
      <c r="A24" s="44">
        <v>9</v>
      </c>
      <c r="B24" s="41" t="s">
        <v>54</v>
      </c>
      <c r="C24" s="42">
        <v>7865009</v>
      </c>
      <c r="D24" s="42" t="s">
        <v>71</v>
      </c>
      <c r="E24" s="37">
        <v>333.42500000000001</v>
      </c>
      <c r="F24" s="18"/>
      <c r="G24" s="37">
        <f t="shared" si="4"/>
        <v>8.4949999999999992</v>
      </c>
      <c r="H24" s="18"/>
      <c r="I24" s="37"/>
      <c r="J24" s="18"/>
      <c r="K24" s="37"/>
      <c r="L24" s="37">
        <f>+[1]Sheet1!$I$11/1000000</f>
        <v>8.4949999999999992</v>
      </c>
      <c r="M24" s="18">
        <v>0</v>
      </c>
      <c r="N24" s="52" t="str">
        <f>+[1]Sheet1!$F$11</f>
        <v>83, 24/04/2024</v>
      </c>
      <c r="O24" s="37">
        <f>+[1]Sheet1!$G$11/1000000</f>
        <v>282.25700000000001</v>
      </c>
      <c r="P24" s="20" t="s">
        <v>77</v>
      </c>
      <c r="Q24" s="18"/>
      <c r="R24" s="18"/>
    </row>
    <row r="25" spans="1:18" s="19" customFormat="1" ht="36">
      <c r="A25" s="44">
        <v>10</v>
      </c>
      <c r="B25" s="41" t="s">
        <v>55</v>
      </c>
      <c r="C25" s="42">
        <v>7880851</v>
      </c>
      <c r="D25" s="42" t="s">
        <v>72</v>
      </c>
      <c r="E25" s="37">
        <v>3604.48</v>
      </c>
      <c r="F25" s="18"/>
      <c r="G25" s="37">
        <f t="shared" si="4"/>
        <v>466.983</v>
      </c>
      <c r="H25" s="18"/>
      <c r="I25" s="37">
        <v>466.983</v>
      </c>
      <c r="J25" s="18"/>
      <c r="K25" s="37"/>
      <c r="L25" s="37">
        <v>0</v>
      </c>
      <c r="M25" s="18">
        <v>0</v>
      </c>
      <c r="N25" s="52">
        <f>+[1]Sheet1!$F$14</f>
        <v>45420</v>
      </c>
      <c r="O25" s="37">
        <f>+[1]Sheet1!$G$14/1000000</f>
        <v>3098.1979999999999</v>
      </c>
      <c r="P25" s="20" t="s">
        <v>77</v>
      </c>
      <c r="Q25" s="18"/>
      <c r="R25" s="18"/>
    </row>
    <row r="26" spans="1:18" s="19" customFormat="1" ht="36">
      <c r="A26" s="44">
        <v>11</v>
      </c>
      <c r="B26" s="41" t="s">
        <v>57</v>
      </c>
      <c r="C26" s="42">
        <v>7911901</v>
      </c>
      <c r="D26" s="42" t="s">
        <v>74</v>
      </c>
      <c r="E26" s="37">
        <v>815.83699999999999</v>
      </c>
      <c r="F26" s="18"/>
      <c r="G26" s="37">
        <f t="shared" si="4"/>
        <v>17.844999999999999</v>
      </c>
      <c r="H26" s="18"/>
      <c r="I26" s="37"/>
      <c r="J26" s="18"/>
      <c r="K26" s="37"/>
      <c r="L26" s="37">
        <v>17.844999999999999</v>
      </c>
      <c r="M26" s="18">
        <v>0</v>
      </c>
      <c r="N26" s="18" t="s">
        <v>86</v>
      </c>
      <c r="O26" s="37">
        <v>715.03099999999995</v>
      </c>
      <c r="P26" s="20" t="s">
        <v>77</v>
      </c>
      <c r="Q26" s="18"/>
      <c r="R26" s="18"/>
    </row>
    <row r="27" spans="1:18" s="19" customFormat="1" ht="54">
      <c r="A27" s="44">
        <v>12</v>
      </c>
      <c r="B27" s="41" t="s">
        <v>58</v>
      </c>
      <c r="C27" s="42">
        <v>7911902</v>
      </c>
      <c r="D27" s="42" t="s">
        <v>75</v>
      </c>
      <c r="E27" s="37">
        <v>916.05899999999997</v>
      </c>
      <c r="F27" s="18"/>
      <c r="G27" s="37">
        <f t="shared" si="4"/>
        <v>57.226999999999997</v>
      </c>
      <c r="H27" s="18"/>
      <c r="I27" s="37"/>
      <c r="J27" s="18"/>
      <c r="K27" s="37"/>
      <c r="L27" s="37">
        <v>57.226999999999997</v>
      </c>
      <c r="M27" s="18">
        <v>0</v>
      </c>
      <c r="N27" s="18" t="s">
        <v>87</v>
      </c>
      <c r="O27" s="37">
        <v>804.61199999999997</v>
      </c>
      <c r="P27" s="20" t="s">
        <v>77</v>
      </c>
      <c r="Q27" s="18"/>
      <c r="R27" s="18"/>
    </row>
    <row r="28" spans="1:18" s="19" customFormat="1" ht="54">
      <c r="A28" s="44">
        <v>13</v>
      </c>
      <c r="B28" s="20" t="s">
        <v>84</v>
      </c>
      <c r="C28" s="42">
        <v>8072351</v>
      </c>
      <c r="D28" s="42" t="s">
        <v>93</v>
      </c>
      <c r="E28" s="37">
        <v>737.245</v>
      </c>
      <c r="F28" s="18"/>
      <c r="G28" s="37">
        <f t="shared" si="4"/>
        <v>465.755</v>
      </c>
      <c r="H28" s="18"/>
      <c r="I28" s="37">
        <v>428.57600000000002</v>
      </c>
      <c r="J28" s="18"/>
      <c r="K28" s="37">
        <f>+O28</f>
        <v>592.755</v>
      </c>
      <c r="L28" s="53">
        <f>+[1]Sheet1!$I$6/1000000-127</f>
        <v>37.179000000000002</v>
      </c>
      <c r="M28" s="18">
        <v>0</v>
      </c>
      <c r="N28" s="18" t="str">
        <f>+[1]Sheet1!$F$6</f>
        <v>250, 28/12/2023</v>
      </c>
      <c r="O28" s="37">
        <f>+[1]Sheet1!$G$6/1000000</f>
        <v>592.755</v>
      </c>
      <c r="P28" s="20" t="s">
        <v>77</v>
      </c>
      <c r="Q28" s="18"/>
      <c r="R28" s="18"/>
    </row>
    <row r="29" spans="1:18" s="19" customFormat="1" ht="36">
      <c r="A29" s="44">
        <v>14</v>
      </c>
      <c r="B29" s="20" t="s">
        <v>85</v>
      </c>
      <c r="C29" s="19">
        <v>8072352</v>
      </c>
      <c r="D29" s="42" t="s">
        <v>92</v>
      </c>
      <c r="E29" s="37">
        <v>783</v>
      </c>
      <c r="F29" s="18"/>
      <c r="G29" s="37">
        <f t="shared" si="4"/>
        <v>601.42399999999998</v>
      </c>
      <c r="H29" s="18"/>
      <c r="I29" s="37">
        <v>560.86900000000003</v>
      </c>
      <c r="J29" s="18"/>
      <c r="K29" s="37">
        <f>+O29</f>
        <v>781.42399999999998</v>
      </c>
      <c r="L29" s="53">
        <f>+[1]Sheet1!$I$7/1000000-180</f>
        <v>40.555000000000007</v>
      </c>
      <c r="M29" s="18">
        <v>0</v>
      </c>
      <c r="N29" s="18" t="str">
        <f>+[1]Sheet1!$F$7</f>
        <v>249, 28/12/2023</v>
      </c>
      <c r="O29" s="37">
        <f>+[1]Sheet1!$G$7/1000000</f>
        <v>781.42399999999998</v>
      </c>
      <c r="P29" s="20" t="s">
        <v>77</v>
      </c>
      <c r="Q29" s="18"/>
      <c r="R29" s="18"/>
    </row>
    <row r="30" spans="1:18" s="17" customFormat="1" ht="17.399999999999999">
      <c r="A30" s="47" t="s">
        <v>19</v>
      </c>
      <c r="B30" s="16" t="s">
        <v>37</v>
      </c>
      <c r="C30" s="16"/>
      <c r="D30" s="16"/>
      <c r="E30" s="36">
        <f>+E31+E32+E36</f>
        <v>44930.58</v>
      </c>
      <c r="F30" s="36">
        <f t="shared" ref="F30:O30" si="5">+F31+F32+F36</f>
        <v>0</v>
      </c>
      <c r="G30" s="36">
        <f t="shared" si="5"/>
        <v>2076.9</v>
      </c>
      <c r="H30" s="36">
        <f t="shared" si="5"/>
        <v>0</v>
      </c>
      <c r="I30" s="36">
        <f t="shared" si="5"/>
        <v>600</v>
      </c>
      <c r="J30" s="36">
        <f t="shared" si="5"/>
        <v>0</v>
      </c>
      <c r="K30" s="36">
        <f t="shared" si="5"/>
        <v>0</v>
      </c>
      <c r="L30" s="36">
        <f t="shared" si="5"/>
        <v>1476.9</v>
      </c>
      <c r="M30" s="36">
        <f t="shared" si="5"/>
        <v>0</v>
      </c>
      <c r="N30" s="36">
        <f t="shared" si="5"/>
        <v>0</v>
      </c>
      <c r="O30" s="36">
        <f t="shared" si="5"/>
        <v>0</v>
      </c>
      <c r="P30" s="22"/>
      <c r="Q30" s="16"/>
      <c r="R30" s="16"/>
    </row>
    <row r="31" spans="1:18" s="17" customFormat="1" ht="17.399999999999999">
      <c r="A31" s="47" t="s">
        <v>33</v>
      </c>
      <c r="B31" s="16" t="s">
        <v>24</v>
      </c>
      <c r="C31" s="16"/>
      <c r="D31" s="16"/>
      <c r="E31" s="36"/>
      <c r="F31" s="16"/>
      <c r="G31" s="36"/>
      <c r="H31" s="16"/>
      <c r="I31" s="36"/>
      <c r="J31" s="16"/>
      <c r="K31" s="36"/>
      <c r="L31" s="36"/>
      <c r="M31" s="16"/>
      <c r="N31" s="16"/>
      <c r="O31" s="36"/>
      <c r="P31" s="22"/>
      <c r="Q31" s="16"/>
      <c r="R31" s="16"/>
    </row>
    <row r="32" spans="1:18" s="17" customFormat="1" ht="17.399999999999999">
      <c r="A32" s="47" t="s">
        <v>35</v>
      </c>
      <c r="B32" s="16" t="s">
        <v>25</v>
      </c>
      <c r="C32" s="16"/>
      <c r="D32" s="16"/>
      <c r="E32" s="36">
        <f>SUM(E33:E35)</f>
        <v>12984.545</v>
      </c>
      <c r="F32" s="36">
        <f t="shared" ref="F32:O32" si="6">SUM(F33:F35)</f>
        <v>0</v>
      </c>
      <c r="G32" s="36">
        <f t="shared" si="6"/>
        <v>767.9</v>
      </c>
      <c r="H32" s="36">
        <f t="shared" si="6"/>
        <v>0</v>
      </c>
      <c r="I32" s="36">
        <f t="shared" si="6"/>
        <v>0</v>
      </c>
      <c r="J32" s="36">
        <f t="shared" si="6"/>
        <v>0</v>
      </c>
      <c r="K32" s="36">
        <f t="shared" si="6"/>
        <v>0</v>
      </c>
      <c r="L32" s="36">
        <f t="shared" si="6"/>
        <v>767.9</v>
      </c>
      <c r="M32" s="36">
        <f t="shared" si="6"/>
        <v>0</v>
      </c>
      <c r="N32" s="36">
        <f t="shared" si="6"/>
        <v>0</v>
      </c>
      <c r="O32" s="36">
        <f t="shared" si="6"/>
        <v>0</v>
      </c>
      <c r="P32" s="22"/>
      <c r="Q32" s="16"/>
      <c r="R32" s="16"/>
    </row>
    <row r="33" spans="1:18" s="17" customFormat="1" ht="36">
      <c r="A33" s="44">
        <v>1</v>
      </c>
      <c r="B33" s="20" t="s">
        <v>39</v>
      </c>
      <c r="C33" s="21">
        <v>7786125</v>
      </c>
      <c r="D33" s="21" t="s">
        <v>91</v>
      </c>
      <c r="E33" s="37">
        <v>7445</v>
      </c>
      <c r="F33" s="18"/>
      <c r="G33" s="37">
        <f>+I33+L33</f>
        <v>0</v>
      </c>
      <c r="H33" s="18"/>
      <c r="I33" s="37"/>
      <c r="J33" s="18"/>
      <c r="K33" s="37"/>
      <c r="L33" s="53">
        <v>0</v>
      </c>
      <c r="M33" s="18"/>
      <c r="N33" s="18"/>
      <c r="O33" s="36"/>
      <c r="P33" s="20" t="str">
        <f>+P38</f>
        <v>UBND xã Thạch Châu</v>
      </c>
      <c r="Q33" s="16"/>
      <c r="R33" s="16"/>
    </row>
    <row r="34" spans="1:18" s="17" customFormat="1" ht="93.6">
      <c r="A34" s="44">
        <v>2</v>
      </c>
      <c r="B34" s="20" t="s">
        <v>40</v>
      </c>
      <c r="C34" s="21">
        <v>7764341</v>
      </c>
      <c r="D34" s="21" t="s">
        <v>78</v>
      </c>
      <c r="E34" s="37">
        <v>4541</v>
      </c>
      <c r="F34" s="18"/>
      <c r="G34" s="37">
        <f t="shared" ref="G34:G35" si="7">+I34+L34</f>
        <v>277.89999999999998</v>
      </c>
      <c r="H34" s="18"/>
      <c r="I34" s="37"/>
      <c r="J34" s="18"/>
      <c r="K34" s="37"/>
      <c r="L34" s="53">
        <v>277.89999999999998</v>
      </c>
      <c r="M34" s="18"/>
      <c r="N34" s="18"/>
      <c r="O34" s="36"/>
      <c r="P34" s="20" t="str">
        <f t="shared" ref="P34:P35" si="8">+P39</f>
        <v>UBND xã Thạch Châu</v>
      </c>
      <c r="Q34" s="16"/>
      <c r="R34" s="16"/>
    </row>
    <row r="35" spans="1:18" s="17" customFormat="1" ht="72">
      <c r="A35" s="44">
        <v>3</v>
      </c>
      <c r="B35" s="20" t="s">
        <v>41</v>
      </c>
      <c r="C35" s="21">
        <v>7881486</v>
      </c>
      <c r="D35" s="21" t="s">
        <v>69</v>
      </c>
      <c r="E35" s="37">
        <v>998.54499999999996</v>
      </c>
      <c r="F35" s="18"/>
      <c r="G35" s="37">
        <f t="shared" si="7"/>
        <v>490</v>
      </c>
      <c r="H35" s="18"/>
      <c r="I35" s="37"/>
      <c r="J35" s="18"/>
      <c r="K35" s="37"/>
      <c r="L35" s="53">
        <v>490</v>
      </c>
      <c r="M35" s="18"/>
      <c r="N35" s="18"/>
      <c r="O35" s="36"/>
      <c r="P35" s="20" t="str">
        <f t="shared" si="8"/>
        <v>UBND xã Thạch Châu</v>
      </c>
      <c r="Q35" s="16"/>
      <c r="R35" s="16"/>
    </row>
    <row r="36" spans="1:18" s="17" customFormat="1" ht="17.399999999999999">
      <c r="A36" s="47" t="s">
        <v>36</v>
      </c>
      <c r="B36" s="16" t="s">
        <v>26</v>
      </c>
      <c r="C36" s="16"/>
      <c r="D36" s="16"/>
      <c r="E36" s="36">
        <f>SUM(E37:E42)</f>
        <v>31946.035</v>
      </c>
      <c r="F36" s="36">
        <f>SUM(F37:F42)</f>
        <v>0</v>
      </c>
      <c r="G36" s="36">
        <f>SUM(G37:G42)</f>
        <v>1309</v>
      </c>
      <c r="H36" s="36">
        <f>SUM(H37:H42)</f>
        <v>0</v>
      </c>
      <c r="I36" s="36">
        <f>SUM(I37:I42)</f>
        <v>600</v>
      </c>
      <c r="J36" s="36">
        <f>SUM(J37:J42)</f>
        <v>0</v>
      </c>
      <c r="K36" s="36">
        <f>SUM(K37:K42)</f>
        <v>0</v>
      </c>
      <c r="L36" s="36">
        <f>SUM(L37:L42)</f>
        <v>709</v>
      </c>
      <c r="M36" s="36">
        <f>SUM(M37:M42)</f>
        <v>0</v>
      </c>
      <c r="N36" s="36">
        <f>SUM(N37:N42)</f>
        <v>0</v>
      </c>
      <c r="O36" s="36">
        <f>SUM(O37:O42)</f>
        <v>0</v>
      </c>
      <c r="P36" s="22"/>
      <c r="Q36" s="16"/>
      <c r="R36" s="16"/>
    </row>
    <row r="37" spans="1:18" s="19" customFormat="1" ht="36">
      <c r="A37" s="44">
        <v>1</v>
      </c>
      <c r="B37" s="41" t="s">
        <v>56</v>
      </c>
      <c r="C37" s="42">
        <v>7911306</v>
      </c>
      <c r="D37" s="42" t="s">
        <v>73</v>
      </c>
      <c r="E37" s="37">
        <v>12800</v>
      </c>
      <c r="F37" s="18"/>
      <c r="G37" s="37">
        <f>+I37+L37</f>
        <v>316</v>
      </c>
      <c r="H37" s="18"/>
      <c r="I37" s="37">
        <v>200</v>
      </c>
      <c r="J37" s="18"/>
      <c r="K37" s="37"/>
      <c r="L37" s="37">
        <v>116</v>
      </c>
      <c r="M37" s="18"/>
      <c r="N37" s="18"/>
      <c r="O37" s="37"/>
      <c r="P37" s="20" t="s">
        <v>77</v>
      </c>
      <c r="Q37" s="18"/>
      <c r="R37" s="18"/>
    </row>
    <row r="38" spans="1:18" s="19" customFormat="1" ht="72">
      <c r="A38" s="44">
        <v>2</v>
      </c>
      <c r="B38" s="41" t="s">
        <v>59</v>
      </c>
      <c r="C38" s="42">
        <v>7918419</v>
      </c>
      <c r="D38" s="42" t="s">
        <v>76</v>
      </c>
      <c r="E38" s="37">
        <v>7665.223</v>
      </c>
      <c r="F38" s="18"/>
      <c r="G38" s="37">
        <f t="shared" ref="G38:G42" si="9">+I38+L38</f>
        <v>815</v>
      </c>
      <c r="H38" s="18"/>
      <c r="I38" s="37">
        <v>400</v>
      </c>
      <c r="J38" s="18"/>
      <c r="K38" s="37"/>
      <c r="L38" s="37">
        <v>415</v>
      </c>
      <c r="M38" s="18"/>
      <c r="N38" s="18"/>
      <c r="O38" s="37"/>
      <c r="P38" s="20" t="s">
        <v>77</v>
      </c>
      <c r="Q38" s="18"/>
      <c r="R38" s="18"/>
    </row>
    <row r="39" spans="1:18" s="19" customFormat="1" ht="36">
      <c r="A39" s="44">
        <v>3</v>
      </c>
      <c r="B39" s="43" t="s">
        <v>52</v>
      </c>
      <c r="C39" s="42">
        <v>7839986</v>
      </c>
      <c r="D39" s="42" t="s">
        <v>69</v>
      </c>
      <c r="E39" s="37">
        <v>998.54499999999996</v>
      </c>
      <c r="F39" s="18"/>
      <c r="G39" s="37">
        <f t="shared" si="9"/>
        <v>39</v>
      </c>
      <c r="H39" s="18"/>
      <c r="I39" s="37"/>
      <c r="J39" s="18"/>
      <c r="K39" s="37"/>
      <c r="L39" s="37">
        <v>39</v>
      </c>
      <c r="M39" s="18"/>
      <c r="N39" s="18"/>
      <c r="O39" s="37"/>
      <c r="P39" s="20" t="s">
        <v>77</v>
      </c>
      <c r="Q39" s="18"/>
      <c r="R39" s="18"/>
    </row>
    <row r="40" spans="1:18" s="19" customFormat="1" ht="72">
      <c r="A40" s="44">
        <v>4</v>
      </c>
      <c r="B40" s="41" t="s">
        <v>53</v>
      </c>
      <c r="C40" s="42">
        <v>7843661</v>
      </c>
      <c r="D40" s="42" t="s">
        <v>70</v>
      </c>
      <c r="E40" s="37">
        <v>3258.7</v>
      </c>
      <c r="F40" s="18"/>
      <c r="G40" s="37">
        <f t="shared" si="9"/>
        <v>27</v>
      </c>
      <c r="H40" s="18"/>
      <c r="I40" s="37"/>
      <c r="J40" s="18"/>
      <c r="K40" s="37"/>
      <c r="L40" s="37">
        <v>27</v>
      </c>
      <c r="M40" s="18"/>
      <c r="N40" s="18"/>
      <c r="O40" s="37"/>
      <c r="P40" s="20" t="s">
        <v>77</v>
      </c>
      <c r="Q40" s="18"/>
      <c r="R40" s="18"/>
    </row>
    <row r="41" spans="1:18" s="19" customFormat="1" ht="36">
      <c r="A41" s="44">
        <v>5</v>
      </c>
      <c r="B41" s="41" t="s">
        <v>43</v>
      </c>
      <c r="C41" s="42">
        <v>7743208</v>
      </c>
      <c r="D41" s="42" t="s">
        <v>61</v>
      </c>
      <c r="E41" s="37">
        <v>5320.92</v>
      </c>
      <c r="F41" s="18"/>
      <c r="G41" s="37">
        <f t="shared" si="9"/>
        <v>33</v>
      </c>
      <c r="H41" s="18"/>
      <c r="I41" s="37"/>
      <c r="J41" s="18"/>
      <c r="K41" s="37"/>
      <c r="L41" s="37">
        <v>33</v>
      </c>
      <c r="M41" s="18">
        <v>0</v>
      </c>
      <c r="N41" s="18"/>
      <c r="O41" s="37"/>
      <c r="P41" s="20" t="s">
        <v>77</v>
      </c>
      <c r="Q41" s="18"/>
      <c r="R41" s="18"/>
    </row>
    <row r="42" spans="1:18" s="19" customFormat="1" ht="36">
      <c r="A42" s="44">
        <v>6</v>
      </c>
      <c r="B42" s="41" t="s">
        <v>44</v>
      </c>
      <c r="C42" s="42">
        <v>7755730</v>
      </c>
      <c r="D42" s="42" t="s">
        <v>62</v>
      </c>
      <c r="E42" s="37">
        <v>1902.6469999999999</v>
      </c>
      <c r="F42" s="18"/>
      <c r="G42" s="37">
        <f t="shared" si="9"/>
        <v>79</v>
      </c>
      <c r="H42" s="18"/>
      <c r="I42" s="37"/>
      <c r="J42" s="18"/>
      <c r="K42" s="37"/>
      <c r="L42" s="37">
        <v>79</v>
      </c>
      <c r="M42" s="18">
        <v>0</v>
      </c>
      <c r="N42" s="18"/>
      <c r="O42" s="37"/>
      <c r="P42" s="20" t="s">
        <v>77</v>
      </c>
      <c r="Q42" s="18"/>
      <c r="R42" s="18"/>
    </row>
    <row r="43" spans="1:18" s="11" customFormat="1" ht="17.399999999999999">
      <c r="A43" s="49"/>
      <c r="E43" s="38"/>
      <c r="G43" s="38"/>
      <c r="I43" s="38"/>
      <c r="K43" s="38"/>
      <c r="L43" s="38"/>
      <c r="O43" s="38"/>
      <c r="P43" s="24"/>
    </row>
    <row r="44" spans="1:18" s="12" customFormat="1" ht="17.399999999999999">
      <c r="A44" s="14"/>
      <c r="B44" s="13" t="s">
        <v>27</v>
      </c>
      <c r="E44" s="39"/>
      <c r="G44" s="39"/>
      <c r="I44" s="39"/>
      <c r="K44" s="39"/>
      <c r="L44" s="39"/>
      <c r="M44" s="32" t="s">
        <v>28</v>
      </c>
      <c r="N44" s="32"/>
      <c r="O44" s="32"/>
      <c r="P44" s="32"/>
    </row>
  </sheetData>
  <mergeCells count="27">
    <mergeCell ref="E6:E8"/>
    <mergeCell ref="F6:F8"/>
    <mergeCell ref="G6:G8"/>
    <mergeCell ref="H6:H8"/>
    <mergeCell ref="M44:P44"/>
    <mergeCell ref="I6:I8"/>
    <mergeCell ref="J6:J8"/>
    <mergeCell ref="L6:L8"/>
    <mergeCell ref="M6:M8"/>
    <mergeCell ref="N6:N8"/>
    <mergeCell ref="O6:O8"/>
    <mergeCell ref="A2:R2"/>
    <mergeCell ref="A3:R3"/>
    <mergeCell ref="A4:A8"/>
    <mergeCell ref="B4:B8"/>
    <mergeCell ref="C4:C8"/>
    <mergeCell ref="D4:F4"/>
    <mergeCell ref="G4:H5"/>
    <mergeCell ref="I4:J5"/>
    <mergeCell ref="K4:K8"/>
    <mergeCell ref="L4:M5"/>
    <mergeCell ref="N4:O5"/>
    <mergeCell ref="P4:P8"/>
    <mergeCell ref="Q4:Q8"/>
    <mergeCell ref="R4:R8"/>
    <mergeCell ref="D5:D8"/>
    <mergeCell ref="E5:F5"/>
  </mergeCells>
  <pageMargins left="0.7" right="0.7" top="0.75" bottom="0.75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votatinh</dc:creator>
  <cp:lastModifiedBy>User</cp:lastModifiedBy>
  <cp:lastPrinted>2024-07-05T02:49:08Z</cp:lastPrinted>
  <dcterms:created xsi:type="dcterms:W3CDTF">2024-07-05T02:46:14Z</dcterms:created>
  <dcterms:modified xsi:type="dcterms:W3CDTF">2024-07-10T04:02:10Z</dcterms:modified>
</cp:coreProperties>
</file>